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d.docs.live.net/08c3c43681853cd1/Dokumenty/Sitnica/ZOYTEC rozpočty Sitnica/"/>
    </mc:Choice>
  </mc:AlternateContent>
  <xr:revisionPtr revIDLastSave="73" documentId="11_4D9598259BE79EE64DC0EBAAE9DA67CE0FCAABF1" xr6:coauthVersionLast="47" xr6:coauthVersionMax="47" xr10:uidLastSave="{B798C9B8-C789-4B97-AE75-F28B7CB26883}"/>
  <bookViews>
    <workbookView xWindow="2475" yWindow="720" windowWidth="25665" windowHeight="14760" tabRatio="910" xr2:uid="{00000000-000D-0000-FFFF-FFFF00000000}"/>
  </bookViews>
  <sheets>
    <sheet name="Rekapitulácia stavby" sheetId="1" r:id="rId1"/>
    <sheet name="1 - Zlepšenie tepelnej oc..." sheetId="2" r:id="rId2"/>
    <sheet name="2 - Zlepšenie tepelnej oc..." sheetId="3" r:id="rId3"/>
    <sheet name="3 - Zlepšenie tepelnej oc..." sheetId="4" r:id="rId4"/>
    <sheet name="1 - Sanácia vlhkosti stien" sheetId="5" r:id="rId5"/>
    <sheet name="1 - Inštalácia tieniacej ..." sheetId="6" r:id="rId6"/>
    <sheet name="1 - Výmena-inštalácia zdr..." sheetId="7" r:id="rId7"/>
    <sheet name="2 - Výmena-inštalácia vyk..." sheetId="8" r:id="rId8"/>
    <sheet name="1 - Výmena-inštalácia vyk..." sheetId="9" r:id="rId9"/>
    <sheet name="1 - Modernizácia systému ..." sheetId="10" r:id="rId10"/>
    <sheet name="1 - Inštalácia alebo výme..." sheetId="11" r:id="rId11"/>
    <sheet name="1 - Obnova vonkajších pov..." sheetId="12" r:id="rId12"/>
    <sheet name="1 - Vnútorné rozvody inži..." sheetId="13" r:id="rId13"/>
    <sheet name="3 - Realizácia ďalších re..." sheetId="14" r:id="rId14"/>
  </sheets>
  <definedNames>
    <definedName name="_xlnm._FilterDatabase" localSheetId="10" hidden="1">'1 - Inštalácia alebo výme...'!$C$125:$K$131</definedName>
    <definedName name="_xlnm._FilterDatabase" localSheetId="5" hidden="1">'1 - Inštalácia tieniacej ...'!$C$125:$K$134</definedName>
    <definedName name="_xlnm._FilterDatabase" localSheetId="9" hidden="1">'1 - Modernizácia systému ...'!$C$125:$K$135</definedName>
    <definedName name="_xlnm._FilterDatabase" localSheetId="11" hidden="1">'1 - Obnova vonkajších pov...'!$C$127:$K$140</definedName>
    <definedName name="_xlnm._FilterDatabase" localSheetId="4" hidden="1">'1 - Sanácia vlhkosti stien'!$C$130:$K$152</definedName>
    <definedName name="_xlnm._FilterDatabase" localSheetId="12" hidden="1">'1 - Vnútorné rozvody inži...'!$C$126:$K$167</definedName>
    <definedName name="_xlnm._FilterDatabase" localSheetId="8" hidden="1">'1 - Výmena-inštalácia vyk...'!$C$134:$K$192</definedName>
    <definedName name="_xlnm._FilterDatabase" localSheetId="6" hidden="1">'1 - Výmena-inštalácia zdr...'!$C$135:$K$208</definedName>
    <definedName name="_xlnm._FilterDatabase" localSheetId="1" hidden="1">'1 - Zlepšenie tepelnej oc...'!$C$129:$K$176</definedName>
    <definedName name="_xlnm._FilterDatabase" localSheetId="7" hidden="1">'2 - Výmena-inštalácia vyk...'!$C$131:$K$203</definedName>
    <definedName name="_xlnm._FilterDatabase" localSheetId="2" hidden="1">'2 - Zlepšenie tepelnej oc...'!$C$133:$K$186</definedName>
    <definedName name="_xlnm._FilterDatabase" localSheetId="13" hidden="1">'3 - Realizácia ďalších re...'!$C$124:$K$128</definedName>
    <definedName name="_xlnm._FilterDatabase" localSheetId="3" hidden="1">'3 - Zlepšenie tepelnej oc...'!$C$126:$K$139</definedName>
    <definedName name="_xlnm.Print_Titles" localSheetId="10">'1 - Inštalácia alebo výme...'!$125:$125</definedName>
    <definedName name="_xlnm.Print_Titles" localSheetId="5">'1 - Inštalácia tieniacej ...'!$125:$125</definedName>
    <definedName name="_xlnm.Print_Titles" localSheetId="9">'1 - Modernizácia systému ...'!$125:$125</definedName>
    <definedName name="_xlnm.Print_Titles" localSheetId="11">'1 - Obnova vonkajších pov...'!$127:$127</definedName>
    <definedName name="_xlnm.Print_Titles" localSheetId="4">'1 - Sanácia vlhkosti stien'!$130:$130</definedName>
    <definedName name="_xlnm.Print_Titles" localSheetId="12">'1 - Vnútorné rozvody inži...'!$126:$126</definedName>
    <definedName name="_xlnm.Print_Titles" localSheetId="8">'1 - Výmena-inštalácia vyk...'!$134:$134</definedName>
    <definedName name="_xlnm.Print_Titles" localSheetId="6">'1 - Výmena-inštalácia zdr...'!$135:$135</definedName>
    <definedName name="_xlnm.Print_Titles" localSheetId="1">'1 - Zlepšenie tepelnej oc...'!$129:$129</definedName>
    <definedName name="_xlnm.Print_Titles" localSheetId="7">'2 - Výmena-inštalácia vyk...'!$131:$131</definedName>
    <definedName name="_xlnm.Print_Titles" localSheetId="2">'2 - Zlepšenie tepelnej oc...'!$133:$133</definedName>
    <definedName name="_xlnm.Print_Titles" localSheetId="13">'3 - Realizácia ďalších re...'!$124:$124</definedName>
    <definedName name="_xlnm.Print_Titles" localSheetId="3">'3 - Zlepšenie tepelnej oc...'!$126:$126</definedName>
    <definedName name="_xlnm.Print_Titles" localSheetId="0">'Rekapitulácia stavby'!$92:$92</definedName>
    <definedName name="_xlnm.Print_Area" localSheetId="10">'1 - Inštalácia alebo výme...'!$C$4:$J$76,'1 - Inštalácia alebo výme...'!$C$82:$J$103,'1 - Inštalácia alebo výme...'!$C$109:$J$131</definedName>
    <definedName name="_xlnm.Print_Area" localSheetId="5">'1 - Inštalácia tieniacej ...'!$C$4:$J$76,'1 - Inštalácia tieniacej ...'!$C$82:$J$103,'1 - Inštalácia tieniacej ...'!$C$109:$J$134</definedName>
    <definedName name="_xlnm.Print_Area" localSheetId="9">'1 - Modernizácia systému ...'!$C$4:$J$76,'1 - Modernizácia systému ...'!$C$82:$J$103,'1 - Modernizácia systému ...'!$C$109:$J$135</definedName>
    <definedName name="_xlnm.Print_Area" localSheetId="11">'1 - Obnova vonkajších pov...'!$C$4:$J$76,'1 - Obnova vonkajších pov...'!$C$82:$J$105,'1 - Obnova vonkajších pov...'!$C$111:$J$140</definedName>
    <definedName name="_xlnm.Print_Area" localSheetId="4">'1 - Sanácia vlhkosti stien'!$C$4:$J$76,'1 - Sanácia vlhkosti stien'!$C$82:$J$108,'1 - Sanácia vlhkosti stien'!$C$114:$J$152</definedName>
    <definedName name="_xlnm.Print_Area" localSheetId="12">'1 - Vnútorné rozvody inži...'!$C$4:$J$76,'1 - Vnútorné rozvody inži...'!$C$82:$J$104,'1 - Vnútorné rozvody inži...'!$C$110:$J$167</definedName>
    <definedName name="_xlnm.Print_Area" localSheetId="8">'1 - Výmena-inštalácia vyk...'!$C$4:$J$76,'1 - Výmena-inštalácia vyk...'!$C$82:$J$112,'1 - Výmena-inštalácia vyk...'!$C$118:$J$192</definedName>
    <definedName name="_xlnm.Print_Area" localSheetId="6">'1 - Výmena-inštalácia zdr...'!$C$4:$J$76,'1 - Výmena-inštalácia zdr...'!$C$82:$J$113,'1 - Výmena-inštalácia zdr...'!$C$119:$J$208</definedName>
    <definedName name="_xlnm.Print_Area" localSheetId="1">'1 - Zlepšenie tepelnej oc...'!$C$4:$J$76,'1 - Zlepšenie tepelnej oc...'!$C$82:$J$107,'1 - Zlepšenie tepelnej oc...'!$C$113:$J$176</definedName>
    <definedName name="_xlnm.Print_Area" localSheetId="7">'2 - Výmena-inštalácia vyk...'!$C$4:$J$76,'2 - Výmena-inštalácia vyk...'!$C$82:$J$109,'2 - Výmena-inštalácia vyk...'!$C$115:$J$203</definedName>
    <definedName name="_xlnm.Print_Area" localSheetId="2">'2 - Zlepšenie tepelnej oc...'!$C$4:$J$76,'2 - Zlepšenie tepelnej oc...'!$C$82:$J$111,'2 - Zlepšenie tepelnej oc...'!$C$117:$J$186</definedName>
    <definedName name="_xlnm.Print_Area" localSheetId="13">'3 - Realizácia ďalších re...'!$C$4:$J$76,'3 - Realizácia ďalších re...'!$C$82:$J$102,'3 - Realizácia ďalších re...'!$C$108:$J$128</definedName>
    <definedName name="_xlnm.Print_Area" localSheetId="3">'3 - Zlepšenie tepelnej oc...'!$C$4:$J$76,'3 - Zlepšenie tepelnej oc...'!$C$82:$J$104,'3 - Zlepšenie tepelnej oc...'!$C$110:$J$139</definedName>
    <definedName name="_xlnm.Print_Area" localSheetId="0">'Rekapitulácia stavby'!$D$4:$AO$76,'Rekapitulácia stavby'!$C$82:$AQ$120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1" i="14" l="1"/>
  <c r="J40" i="14"/>
  <c r="AY119" i="1"/>
  <c r="J39" i="14"/>
  <c r="AX119" i="1"/>
  <c r="BI128" i="14"/>
  <c r="BH128" i="14"/>
  <c r="BG128" i="14"/>
  <c r="BE128" i="14"/>
  <c r="T128" i="14"/>
  <c r="R128" i="14"/>
  <c r="P128" i="14"/>
  <c r="BI127" i="14"/>
  <c r="BH127" i="14"/>
  <c r="BG127" i="14"/>
  <c r="BE127" i="14"/>
  <c r="T127" i="14"/>
  <c r="R127" i="14"/>
  <c r="P127" i="14"/>
  <c r="J122" i="14"/>
  <c r="J121" i="14"/>
  <c r="F121" i="14"/>
  <c r="F119" i="14"/>
  <c r="E117" i="14"/>
  <c r="J96" i="14"/>
  <c r="J95" i="14"/>
  <c r="F95" i="14"/>
  <c r="F93" i="14"/>
  <c r="E91" i="14"/>
  <c r="J22" i="14"/>
  <c r="F96" i="14"/>
  <c r="J21" i="14"/>
  <c r="J16" i="14"/>
  <c r="J93" i="14" s="1"/>
  <c r="E7" i="14"/>
  <c r="E111" i="14"/>
  <c r="J41" i="13"/>
  <c r="J40" i="13"/>
  <c r="AY118" i="1"/>
  <c r="J39" i="13"/>
  <c r="AX118" i="1"/>
  <c r="BI167" i="13"/>
  <c r="BH167" i="13"/>
  <c r="BG167" i="13"/>
  <c r="BE167" i="13"/>
  <c r="T167" i="13"/>
  <c r="R167" i="13"/>
  <c r="P167" i="13"/>
  <c r="BI166" i="13"/>
  <c r="BH166" i="13"/>
  <c r="BG166" i="13"/>
  <c r="BE166" i="13"/>
  <c r="T166" i="13"/>
  <c r="R166" i="13"/>
  <c r="P166" i="13"/>
  <c r="BI165" i="13"/>
  <c r="BH165" i="13"/>
  <c r="BG165" i="13"/>
  <c r="BE165" i="13"/>
  <c r="T165" i="13"/>
  <c r="R165" i="13"/>
  <c r="P165" i="13"/>
  <c r="BI164" i="13"/>
  <c r="BH164" i="13"/>
  <c r="BG164" i="13"/>
  <c r="BE164" i="13"/>
  <c r="T164" i="13"/>
  <c r="R164" i="13"/>
  <c r="P164" i="13"/>
  <c r="BI163" i="13"/>
  <c r="BH163" i="13"/>
  <c r="BG163" i="13"/>
  <c r="BE163" i="13"/>
  <c r="T163" i="13"/>
  <c r="R163" i="13"/>
  <c r="P163" i="13"/>
  <c r="BI161" i="13"/>
  <c r="BH161" i="13"/>
  <c r="BG161" i="13"/>
  <c r="BE161" i="13"/>
  <c r="T161" i="13"/>
  <c r="R161" i="13"/>
  <c r="P161" i="13"/>
  <c r="BI160" i="13"/>
  <c r="BH160" i="13"/>
  <c r="BG160" i="13"/>
  <c r="BE160" i="13"/>
  <c r="T160" i="13"/>
  <c r="R160" i="13"/>
  <c r="P160" i="13"/>
  <c r="BI159" i="13"/>
  <c r="BH159" i="13"/>
  <c r="BG159" i="13"/>
  <c r="BE159" i="13"/>
  <c r="T159" i="13"/>
  <c r="R159" i="13"/>
  <c r="P159" i="13"/>
  <c r="BI158" i="13"/>
  <c r="BH158" i="13"/>
  <c r="BG158" i="13"/>
  <c r="BE158" i="13"/>
  <c r="T158" i="13"/>
  <c r="R158" i="13"/>
  <c r="P158" i="13"/>
  <c r="BI157" i="13"/>
  <c r="BH157" i="13"/>
  <c r="BG157" i="13"/>
  <c r="BE157" i="13"/>
  <c r="T157" i="13"/>
  <c r="R157" i="13"/>
  <c r="P157" i="13"/>
  <c r="BI156" i="13"/>
  <c r="BH156" i="13"/>
  <c r="BG156" i="13"/>
  <c r="BE156" i="13"/>
  <c r="T156" i="13"/>
  <c r="R156" i="13"/>
  <c r="P156" i="13"/>
  <c r="BI155" i="13"/>
  <c r="BH155" i="13"/>
  <c r="BG155" i="13"/>
  <c r="BE155" i="13"/>
  <c r="T155" i="13"/>
  <c r="R155" i="13"/>
  <c r="P155" i="13"/>
  <c r="BI154" i="13"/>
  <c r="BH154" i="13"/>
  <c r="BG154" i="13"/>
  <c r="BE154" i="13"/>
  <c r="T154" i="13"/>
  <c r="R154" i="13"/>
  <c r="P154" i="13"/>
  <c r="BI153" i="13"/>
  <c r="BH153" i="13"/>
  <c r="BG153" i="13"/>
  <c r="BE153" i="13"/>
  <c r="T153" i="13"/>
  <c r="R153" i="13"/>
  <c r="P153" i="13"/>
  <c r="BI152" i="13"/>
  <c r="BH152" i="13"/>
  <c r="BG152" i="13"/>
  <c r="BE152" i="13"/>
  <c r="T152" i="13"/>
  <c r="R152" i="13"/>
  <c r="P152" i="13"/>
  <c r="BI151" i="13"/>
  <c r="BH151" i="13"/>
  <c r="BG151" i="13"/>
  <c r="BE151" i="13"/>
  <c r="T151" i="13"/>
  <c r="R151" i="13"/>
  <c r="P151" i="13"/>
  <c r="BI150" i="13"/>
  <c r="BH150" i="13"/>
  <c r="BG150" i="13"/>
  <c r="BE150" i="13"/>
  <c r="T150" i="13"/>
  <c r="R150" i="13"/>
  <c r="P150" i="13"/>
  <c r="BI149" i="13"/>
  <c r="BH149" i="13"/>
  <c r="BG149" i="13"/>
  <c r="BE149" i="13"/>
  <c r="T149" i="13"/>
  <c r="R149" i="13"/>
  <c r="P149" i="13"/>
  <c r="BI148" i="13"/>
  <c r="BH148" i="13"/>
  <c r="BG148" i="13"/>
  <c r="BE148" i="13"/>
  <c r="T148" i="13"/>
  <c r="R148" i="13"/>
  <c r="P148" i="13"/>
  <c r="BI147" i="13"/>
  <c r="BH147" i="13"/>
  <c r="BG147" i="13"/>
  <c r="BE147" i="13"/>
  <c r="T147" i="13"/>
  <c r="R147" i="13"/>
  <c r="P147" i="13"/>
  <c r="BI146" i="13"/>
  <c r="BH146" i="13"/>
  <c r="BG146" i="13"/>
  <c r="BE146" i="13"/>
  <c r="T146" i="13"/>
  <c r="R146" i="13"/>
  <c r="P146" i="13"/>
  <c r="BI145" i="13"/>
  <c r="BH145" i="13"/>
  <c r="BG145" i="13"/>
  <c r="BE145" i="13"/>
  <c r="T145" i="13"/>
  <c r="R145" i="13"/>
  <c r="P145" i="13"/>
  <c r="BI144" i="13"/>
  <c r="BH144" i="13"/>
  <c r="BG144" i="13"/>
  <c r="BE144" i="13"/>
  <c r="T144" i="13"/>
  <c r="R144" i="13"/>
  <c r="P144" i="13"/>
  <c r="BI143" i="13"/>
  <c r="BH143" i="13"/>
  <c r="BG143" i="13"/>
  <c r="BE143" i="13"/>
  <c r="T143" i="13"/>
  <c r="R143" i="13"/>
  <c r="P143" i="13"/>
  <c r="BI142" i="13"/>
  <c r="BH142" i="13"/>
  <c r="BG142" i="13"/>
  <c r="BE142" i="13"/>
  <c r="T142" i="13"/>
  <c r="R142" i="13"/>
  <c r="P142" i="13"/>
  <c r="BI141" i="13"/>
  <c r="BH141" i="13"/>
  <c r="BG141" i="13"/>
  <c r="BE141" i="13"/>
  <c r="T141" i="13"/>
  <c r="R141" i="13"/>
  <c r="P141" i="13"/>
  <c r="BI140" i="13"/>
  <c r="BH140" i="13"/>
  <c r="BG140" i="13"/>
  <c r="BE140" i="13"/>
  <c r="T140" i="13"/>
  <c r="R140" i="13"/>
  <c r="P140" i="13"/>
  <c r="BI139" i="13"/>
  <c r="BH139" i="13"/>
  <c r="BG139" i="13"/>
  <c r="BE139" i="13"/>
  <c r="T139" i="13"/>
  <c r="R139" i="13"/>
  <c r="P139" i="13"/>
  <c r="BI138" i="13"/>
  <c r="BH138" i="13"/>
  <c r="BG138" i="13"/>
  <c r="BE138" i="13"/>
  <c r="T138" i="13"/>
  <c r="R138" i="13"/>
  <c r="P138" i="13"/>
  <c r="BI137" i="13"/>
  <c r="BH137" i="13"/>
  <c r="BG137" i="13"/>
  <c r="BE137" i="13"/>
  <c r="T137" i="13"/>
  <c r="R137" i="13"/>
  <c r="P137" i="13"/>
  <c r="BI136" i="13"/>
  <c r="BH136" i="13"/>
  <c r="BG136" i="13"/>
  <c r="BE136" i="13"/>
  <c r="T136" i="13"/>
  <c r="R136" i="13"/>
  <c r="P136" i="13"/>
  <c r="BI135" i="13"/>
  <c r="BH135" i="13"/>
  <c r="BG135" i="13"/>
  <c r="BE135" i="13"/>
  <c r="T135" i="13"/>
  <c r="R135" i="13"/>
  <c r="P135" i="13"/>
  <c r="BI134" i="13"/>
  <c r="BH134" i="13"/>
  <c r="BG134" i="13"/>
  <c r="BE134" i="13"/>
  <c r="T134" i="13"/>
  <c r="R134" i="13"/>
  <c r="P134" i="13"/>
  <c r="BI133" i="13"/>
  <c r="BH133" i="13"/>
  <c r="BG133" i="13"/>
  <c r="BE133" i="13"/>
  <c r="T133" i="13"/>
  <c r="R133" i="13"/>
  <c r="P133" i="13"/>
  <c r="BI132" i="13"/>
  <c r="BH132" i="13"/>
  <c r="BG132" i="13"/>
  <c r="BE132" i="13"/>
  <c r="T132" i="13"/>
  <c r="R132" i="13"/>
  <c r="P132" i="13"/>
  <c r="BI131" i="13"/>
  <c r="BH131" i="13"/>
  <c r="BG131" i="13"/>
  <c r="BE131" i="13"/>
  <c r="T131" i="13"/>
  <c r="R131" i="13"/>
  <c r="P131" i="13"/>
  <c r="BI130" i="13"/>
  <c r="BH130" i="13"/>
  <c r="BG130" i="13"/>
  <c r="BE130" i="13"/>
  <c r="T130" i="13"/>
  <c r="R130" i="13"/>
  <c r="P130" i="13"/>
  <c r="J124" i="13"/>
  <c r="J123" i="13"/>
  <c r="F123" i="13"/>
  <c r="F121" i="13"/>
  <c r="E119" i="13"/>
  <c r="J96" i="13"/>
  <c r="J95" i="13"/>
  <c r="F95" i="13"/>
  <c r="F93" i="13"/>
  <c r="E91" i="13"/>
  <c r="J22" i="13"/>
  <c r="F124" i="13"/>
  <c r="J21" i="13"/>
  <c r="J16" i="13"/>
  <c r="J121" i="13" s="1"/>
  <c r="E7" i="13"/>
  <c r="E113" i="13" s="1"/>
  <c r="J41" i="12"/>
  <c r="J40" i="12"/>
  <c r="AY116" i="1"/>
  <c r="J39" i="12"/>
  <c r="AX116" i="1" s="1"/>
  <c r="BI140" i="12"/>
  <c r="BH140" i="12"/>
  <c r="BG140" i="12"/>
  <c r="BE140" i="12"/>
  <c r="T140" i="12"/>
  <c r="T139" i="12"/>
  <c r="R140" i="12"/>
  <c r="R139" i="12" s="1"/>
  <c r="P140" i="12"/>
  <c r="P139" i="12"/>
  <c r="BI138" i="12"/>
  <c r="BH138" i="12"/>
  <c r="BG138" i="12"/>
  <c r="BE138" i="12"/>
  <c r="T138" i="12"/>
  <c r="R138" i="12"/>
  <c r="P138" i="12"/>
  <c r="BI137" i="12"/>
  <c r="BH137" i="12"/>
  <c r="BG137" i="12"/>
  <c r="BE137" i="12"/>
  <c r="T137" i="12"/>
  <c r="R137" i="12"/>
  <c r="P137" i="12"/>
  <c r="BI135" i="12"/>
  <c r="BH135" i="12"/>
  <c r="BG135" i="12"/>
  <c r="BE135" i="12"/>
  <c r="T135" i="12"/>
  <c r="R135" i="12"/>
  <c r="P135" i="12"/>
  <c r="BI134" i="12"/>
  <c r="BH134" i="12"/>
  <c r="BG134" i="12"/>
  <c r="BE134" i="12"/>
  <c r="T134" i="12"/>
  <c r="R134" i="12"/>
  <c r="P134" i="12"/>
  <c r="BI133" i="12"/>
  <c r="BH133" i="12"/>
  <c r="BG133" i="12"/>
  <c r="BE133" i="12"/>
  <c r="T133" i="12"/>
  <c r="R133" i="12"/>
  <c r="P133" i="12"/>
  <c r="BI132" i="12"/>
  <c r="BH132" i="12"/>
  <c r="BG132" i="12"/>
  <c r="BE132" i="12"/>
  <c r="T132" i="12"/>
  <c r="R132" i="12"/>
  <c r="P132" i="12"/>
  <c r="BI131" i="12"/>
  <c r="BH131" i="12"/>
  <c r="BG131" i="12"/>
  <c r="BE131" i="12"/>
  <c r="T131" i="12"/>
  <c r="R131" i="12"/>
  <c r="P131" i="12"/>
  <c r="J125" i="12"/>
  <c r="J124" i="12"/>
  <c r="F124" i="12"/>
  <c r="F122" i="12"/>
  <c r="E120" i="12"/>
  <c r="J96" i="12"/>
  <c r="J95" i="12"/>
  <c r="F95" i="12"/>
  <c r="F93" i="12"/>
  <c r="E91" i="12"/>
  <c r="J22" i="12"/>
  <c r="F125" i="12"/>
  <c r="J21" i="12"/>
  <c r="J16" i="12"/>
  <c r="J122" i="12" s="1"/>
  <c r="E7" i="12"/>
  <c r="E85" i="12" s="1"/>
  <c r="J41" i="11"/>
  <c r="J40" i="11"/>
  <c r="AY112" i="1" s="1"/>
  <c r="J39" i="11"/>
  <c r="AX112" i="1"/>
  <c r="BI131" i="11"/>
  <c r="BH131" i="11"/>
  <c r="BG131" i="11"/>
  <c r="BE131" i="11"/>
  <c r="T131" i="11"/>
  <c r="R131" i="11"/>
  <c r="P131" i="11"/>
  <c r="BI130" i="11"/>
  <c r="BH130" i="11"/>
  <c r="BG130" i="11"/>
  <c r="BE130" i="11"/>
  <c r="T130" i="11"/>
  <c r="R130" i="11"/>
  <c r="P130" i="11"/>
  <c r="BI129" i="11"/>
  <c r="BH129" i="11"/>
  <c r="BG129" i="11"/>
  <c r="BE129" i="11"/>
  <c r="T129" i="11"/>
  <c r="R129" i="11"/>
  <c r="P129" i="11"/>
  <c r="J123" i="11"/>
  <c r="J122" i="11"/>
  <c r="F122" i="11"/>
  <c r="F120" i="11"/>
  <c r="E118" i="11"/>
  <c r="J96" i="11"/>
  <c r="J95" i="11"/>
  <c r="F95" i="11"/>
  <c r="F93" i="11"/>
  <c r="E91" i="11"/>
  <c r="J22" i="11"/>
  <c r="J21" i="11"/>
  <c r="J16" i="11"/>
  <c r="J120" i="11"/>
  <c r="E7" i="11"/>
  <c r="E85" i="11"/>
  <c r="J41" i="10"/>
  <c r="J40" i="10"/>
  <c r="AY110" i="1"/>
  <c r="J39" i="10"/>
  <c r="AX110" i="1"/>
  <c r="BI135" i="10"/>
  <c r="BH135" i="10"/>
  <c r="BG135" i="10"/>
  <c r="BE135" i="10"/>
  <c r="T135" i="10"/>
  <c r="R135" i="10"/>
  <c r="P135" i="10"/>
  <c r="BI134" i="10"/>
  <c r="BH134" i="10"/>
  <c r="BG134" i="10"/>
  <c r="BE134" i="10"/>
  <c r="T134" i="10"/>
  <c r="R134" i="10"/>
  <c r="P134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BI129" i="10"/>
  <c r="BH129" i="10"/>
  <c r="BG129" i="10"/>
  <c r="BE129" i="10"/>
  <c r="T129" i="10"/>
  <c r="R129" i="10"/>
  <c r="P129" i="10"/>
  <c r="J123" i="10"/>
  <c r="J122" i="10"/>
  <c r="F122" i="10"/>
  <c r="F120" i="10"/>
  <c r="E118" i="10"/>
  <c r="J96" i="10"/>
  <c r="J95" i="10"/>
  <c r="F95" i="10"/>
  <c r="F93" i="10"/>
  <c r="E91" i="10"/>
  <c r="J22" i="10"/>
  <c r="J21" i="10"/>
  <c r="J16" i="10"/>
  <c r="J120" i="10"/>
  <c r="E7" i="10"/>
  <c r="E112" i="10"/>
  <c r="J41" i="9"/>
  <c r="J40" i="9"/>
  <c r="AY108" i="1"/>
  <c r="J39" i="9"/>
  <c r="AX108" i="1"/>
  <c r="BI192" i="9"/>
  <c r="BH192" i="9"/>
  <c r="BG192" i="9"/>
  <c r="BE192" i="9"/>
  <c r="T192" i="9"/>
  <c r="T191" i="9"/>
  <c r="R192" i="9"/>
  <c r="R191" i="9"/>
  <c r="P192" i="9"/>
  <c r="P191" i="9" s="1"/>
  <c r="BI190" i="9"/>
  <c r="BH190" i="9"/>
  <c r="BG190" i="9"/>
  <c r="BE190" i="9"/>
  <c r="T190" i="9"/>
  <c r="R190" i="9"/>
  <c r="P190" i="9"/>
  <c r="BI189" i="9"/>
  <c r="BH189" i="9"/>
  <c r="BG189" i="9"/>
  <c r="BE189" i="9"/>
  <c r="T189" i="9"/>
  <c r="R189" i="9"/>
  <c r="P189" i="9"/>
  <c r="BI187" i="9"/>
  <c r="BH187" i="9"/>
  <c r="BG187" i="9"/>
  <c r="BE187" i="9"/>
  <c r="T187" i="9"/>
  <c r="R187" i="9"/>
  <c r="P187" i="9"/>
  <c r="BI186" i="9"/>
  <c r="BH186" i="9"/>
  <c r="BG186" i="9"/>
  <c r="BE186" i="9"/>
  <c r="T186" i="9"/>
  <c r="R186" i="9"/>
  <c r="P186" i="9"/>
  <c r="BI185" i="9"/>
  <c r="BH185" i="9"/>
  <c r="BG185" i="9"/>
  <c r="BE185" i="9"/>
  <c r="T185" i="9"/>
  <c r="R185" i="9"/>
  <c r="P185" i="9"/>
  <c r="BI184" i="9"/>
  <c r="BH184" i="9"/>
  <c r="BG184" i="9"/>
  <c r="BE184" i="9"/>
  <c r="T184" i="9"/>
  <c r="R184" i="9"/>
  <c r="P184" i="9"/>
  <c r="BI183" i="9"/>
  <c r="BH183" i="9"/>
  <c r="BG183" i="9"/>
  <c r="BE183" i="9"/>
  <c r="T183" i="9"/>
  <c r="R183" i="9"/>
  <c r="P183" i="9"/>
  <c r="BI181" i="9"/>
  <c r="BH181" i="9"/>
  <c r="BG181" i="9"/>
  <c r="BE181" i="9"/>
  <c r="T181" i="9"/>
  <c r="R181" i="9"/>
  <c r="P181" i="9"/>
  <c r="BI180" i="9"/>
  <c r="BH180" i="9"/>
  <c r="BG180" i="9"/>
  <c r="BE180" i="9"/>
  <c r="T180" i="9"/>
  <c r="R180" i="9"/>
  <c r="P180" i="9"/>
  <c r="BI179" i="9"/>
  <c r="BH179" i="9"/>
  <c r="BG179" i="9"/>
  <c r="BE179" i="9"/>
  <c r="T179" i="9"/>
  <c r="R179" i="9"/>
  <c r="P179" i="9"/>
  <c r="BI178" i="9"/>
  <c r="BH178" i="9"/>
  <c r="BG178" i="9"/>
  <c r="BE178" i="9"/>
  <c r="T178" i="9"/>
  <c r="R178" i="9"/>
  <c r="P178" i="9"/>
  <c r="BI177" i="9"/>
  <c r="BH177" i="9"/>
  <c r="BG177" i="9"/>
  <c r="BE177" i="9"/>
  <c r="T177" i="9"/>
  <c r="R177" i="9"/>
  <c r="P177" i="9"/>
  <c r="BI176" i="9"/>
  <c r="BH176" i="9"/>
  <c r="BG176" i="9"/>
  <c r="BE176" i="9"/>
  <c r="T176" i="9"/>
  <c r="R176" i="9"/>
  <c r="P176" i="9"/>
  <c r="BI175" i="9"/>
  <c r="BH175" i="9"/>
  <c r="BG175" i="9"/>
  <c r="BE175" i="9"/>
  <c r="T175" i="9"/>
  <c r="R175" i="9"/>
  <c r="P175" i="9"/>
  <c r="BI173" i="9"/>
  <c r="BH173" i="9"/>
  <c r="BG173" i="9"/>
  <c r="BE173" i="9"/>
  <c r="T173" i="9"/>
  <c r="R173" i="9"/>
  <c r="P173" i="9"/>
  <c r="BI172" i="9"/>
  <c r="BH172" i="9"/>
  <c r="BG172" i="9"/>
  <c r="BE172" i="9"/>
  <c r="T172" i="9"/>
  <c r="R172" i="9"/>
  <c r="P172" i="9"/>
  <c r="BI171" i="9"/>
  <c r="BH171" i="9"/>
  <c r="BG171" i="9"/>
  <c r="BE171" i="9"/>
  <c r="T171" i="9"/>
  <c r="R171" i="9"/>
  <c r="P171" i="9"/>
  <c r="BI170" i="9"/>
  <c r="BH170" i="9"/>
  <c r="BG170" i="9"/>
  <c r="BE170" i="9"/>
  <c r="T170" i="9"/>
  <c r="R170" i="9"/>
  <c r="P170" i="9"/>
  <c r="BI169" i="9"/>
  <c r="BH169" i="9"/>
  <c r="BG169" i="9"/>
  <c r="BE169" i="9"/>
  <c r="T169" i="9"/>
  <c r="R169" i="9"/>
  <c r="P169" i="9"/>
  <c r="BI168" i="9"/>
  <c r="BH168" i="9"/>
  <c r="BG168" i="9"/>
  <c r="BE168" i="9"/>
  <c r="T168" i="9"/>
  <c r="R168" i="9"/>
  <c r="P168" i="9"/>
  <c r="BI167" i="9"/>
  <c r="BH167" i="9"/>
  <c r="BG167" i="9"/>
  <c r="BE167" i="9"/>
  <c r="T167" i="9"/>
  <c r="R167" i="9"/>
  <c r="P167" i="9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8" i="9"/>
  <c r="BH138" i="9"/>
  <c r="BG138" i="9"/>
  <c r="BE138" i="9"/>
  <c r="T138" i="9"/>
  <c r="T137" i="9"/>
  <c r="R138" i="9"/>
  <c r="R137" i="9"/>
  <c r="P138" i="9"/>
  <c r="P137" i="9"/>
  <c r="J132" i="9"/>
  <c r="J131" i="9"/>
  <c r="F131" i="9"/>
  <c r="F129" i="9"/>
  <c r="E127" i="9"/>
  <c r="J96" i="9"/>
  <c r="J95" i="9"/>
  <c r="F95" i="9"/>
  <c r="F93" i="9"/>
  <c r="E91" i="9"/>
  <c r="J22" i="9"/>
  <c r="J21" i="9"/>
  <c r="J16" i="9"/>
  <c r="J129" i="9" s="1"/>
  <c r="E7" i="9"/>
  <c r="E121" i="9" s="1"/>
  <c r="J41" i="8"/>
  <c r="J40" i="8"/>
  <c r="AY106" i="1" s="1"/>
  <c r="J39" i="8"/>
  <c r="AX106" i="1" s="1"/>
  <c r="BI203" i="8"/>
  <c r="BH203" i="8"/>
  <c r="BG203" i="8"/>
  <c r="BE203" i="8"/>
  <c r="T203" i="8"/>
  <c r="R203" i="8"/>
  <c r="P203" i="8"/>
  <c r="BI202" i="8"/>
  <c r="BH202" i="8"/>
  <c r="BG202" i="8"/>
  <c r="BE202" i="8"/>
  <c r="T202" i="8"/>
  <c r="R202" i="8"/>
  <c r="P202" i="8"/>
  <c r="BI200" i="8"/>
  <c r="BH200" i="8"/>
  <c r="BG200" i="8"/>
  <c r="BE200" i="8"/>
  <c r="T200" i="8"/>
  <c r="R200" i="8"/>
  <c r="P200" i="8"/>
  <c r="BI199" i="8"/>
  <c r="BH199" i="8"/>
  <c r="BG199" i="8"/>
  <c r="BE199" i="8"/>
  <c r="T199" i="8"/>
  <c r="R199" i="8"/>
  <c r="P199" i="8"/>
  <c r="BI198" i="8"/>
  <c r="BH198" i="8"/>
  <c r="BG198" i="8"/>
  <c r="BE198" i="8"/>
  <c r="T198" i="8"/>
  <c r="R198" i="8"/>
  <c r="P198" i="8"/>
  <c r="BI197" i="8"/>
  <c r="BH197" i="8"/>
  <c r="BG197" i="8"/>
  <c r="BE197" i="8"/>
  <c r="T197" i="8"/>
  <c r="R197" i="8"/>
  <c r="P197" i="8"/>
  <c r="BI196" i="8"/>
  <c r="BH196" i="8"/>
  <c r="BG196" i="8"/>
  <c r="BE196" i="8"/>
  <c r="T196" i="8"/>
  <c r="R196" i="8"/>
  <c r="P196" i="8"/>
  <c r="BI195" i="8"/>
  <c r="BH195" i="8"/>
  <c r="BG195" i="8"/>
  <c r="BE195" i="8"/>
  <c r="T195" i="8"/>
  <c r="R195" i="8"/>
  <c r="P195" i="8"/>
  <c r="BI194" i="8"/>
  <c r="BH194" i="8"/>
  <c r="BG194" i="8"/>
  <c r="BE194" i="8"/>
  <c r="T194" i="8"/>
  <c r="R194" i="8"/>
  <c r="P194" i="8"/>
  <c r="BI192" i="8"/>
  <c r="BH192" i="8"/>
  <c r="BG192" i="8"/>
  <c r="BE192" i="8"/>
  <c r="T192" i="8"/>
  <c r="R192" i="8"/>
  <c r="P192" i="8"/>
  <c r="BI191" i="8"/>
  <c r="BH191" i="8"/>
  <c r="BG191" i="8"/>
  <c r="BE191" i="8"/>
  <c r="T191" i="8"/>
  <c r="R191" i="8"/>
  <c r="P191" i="8"/>
  <c r="BI190" i="8"/>
  <c r="BH190" i="8"/>
  <c r="BG190" i="8"/>
  <c r="BE190" i="8"/>
  <c r="T190" i="8"/>
  <c r="R190" i="8"/>
  <c r="P190" i="8"/>
  <c r="BI189" i="8"/>
  <c r="BH189" i="8"/>
  <c r="BG189" i="8"/>
  <c r="BE189" i="8"/>
  <c r="T189" i="8"/>
  <c r="R189" i="8"/>
  <c r="P189" i="8"/>
  <c r="BI188" i="8"/>
  <c r="BH188" i="8"/>
  <c r="BG188" i="8"/>
  <c r="BE188" i="8"/>
  <c r="T188" i="8"/>
  <c r="R188" i="8"/>
  <c r="P188" i="8"/>
  <c r="BI187" i="8"/>
  <c r="BH187" i="8"/>
  <c r="BG187" i="8"/>
  <c r="BE187" i="8"/>
  <c r="T187" i="8"/>
  <c r="R187" i="8"/>
  <c r="P187" i="8"/>
  <c r="BI186" i="8"/>
  <c r="BH186" i="8"/>
  <c r="BG186" i="8"/>
  <c r="BE186" i="8"/>
  <c r="T186" i="8"/>
  <c r="R186" i="8"/>
  <c r="P186" i="8"/>
  <c r="BI185" i="8"/>
  <c r="BH185" i="8"/>
  <c r="BG185" i="8"/>
  <c r="BE185" i="8"/>
  <c r="T185" i="8"/>
  <c r="R185" i="8"/>
  <c r="P185" i="8"/>
  <c r="BI184" i="8"/>
  <c r="BH184" i="8"/>
  <c r="BG184" i="8"/>
  <c r="BE184" i="8"/>
  <c r="T184" i="8"/>
  <c r="R184" i="8"/>
  <c r="P184" i="8"/>
  <c r="BI183" i="8"/>
  <c r="BH183" i="8"/>
  <c r="BG183" i="8"/>
  <c r="BE183" i="8"/>
  <c r="T183" i="8"/>
  <c r="R183" i="8"/>
  <c r="P183" i="8"/>
  <c r="BI182" i="8"/>
  <c r="BH182" i="8"/>
  <c r="BG182" i="8"/>
  <c r="BE182" i="8"/>
  <c r="T182" i="8"/>
  <c r="R182" i="8"/>
  <c r="P182" i="8"/>
  <c r="BI181" i="8"/>
  <c r="BH181" i="8"/>
  <c r="BG181" i="8"/>
  <c r="BE181" i="8"/>
  <c r="T181" i="8"/>
  <c r="R181" i="8"/>
  <c r="P181" i="8"/>
  <c r="BI180" i="8"/>
  <c r="BH180" i="8"/>
  <c r="BG180" i="8"/>
  <c r="BE180" i="8"/>
  <c r="T180" i="8"/>
  <c r="R180" i="8"/>
  <c r="P180" i="8"/>
  <c r="BI179" i="8"/>
  <c r="BH179" i="8"/>
  <c r="BG179" i="8"/>
  <c r="BE179" i="8"/>
  <c r="T179" i="8"/>
  <c r="R179" i="8"/>
  <c r="P179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J129" i="8"/>
  <c r="J128" i="8"/>
  <c r="F128" i="8"/>
  <c r="F126" i="8"/>
  <c r="E124" i="8"/>
  <c r="J96" i="8"/>
  <c r="J95" i="8"/>
  <c r="F95" i="8"/>
  <c r="F93" i="8"/>
  <c r="E91" i="8"/>
  <c r="J22" i="8"/>
  <c r="F129" i="8"/>
  <c r="J21" i="8"/>
  <c r="J16" i="8"/>
  <c r="J126" i="8"/>
  <c r="E7" i="8"/>
  <c r="E118" i="8" s="1"/>
  <c r="J41" i="7"/>
  <c r="J40" i="7"/>
  <c r="AY105" i="1" s="1"/>
  <c r="J39" i="7"/>
  <c r="AX105" i="1" s="1"/>
  <c r="BI208" i="7"/>
  <c r="BH208" i="7"/>
  <c r="BG208" i="7"/>
  <c r="BE208" i="7"/>
  <c r="T208" i="7"/>
  <c r="R208" i="7"/>
  <c r="P208" i="7"/>
  <c r="BI207" i="7"/>
  <c r="BH207" i="7"/>
  <c r="BG207" i="7"/>
  <c r="BE207" i="7"/>
  <c r="T207" i="7"/>
  <c r="R207" i="7"/>
  <c r="P207" i="7"/>
  <c r="BI206" i="7"/>
  <c r="BH206" i="7"/>
  <c r="BG206" i="7"/>
  <c r="BE206" i="7"/>
  <c r="T206" i="7"/>
  <c r="R206" i="7"/>
  <c r="P206" i="7"/>
  <c r="BI204" i="7"/>
  <c r="BH204" i="7"/>
  <c r="BG204" i="7"/>
  <c r="BE204" i="7"/>
  <c r="T204" i="7"/>
  <c r="T203" i="7" s="1"/>
  <c r="R204" i="7"/>
  <c r="R203" i="7"/>
  <c r="P204" i="7"/>
  <c r="P203" i="7"/>
  <c r="BI202" i="7"/>
  <c r="BH202" i="7"/>
  <c r="BG202" i="7"/>
  <c r="BE202" i="7"/>
  <c r="T202" i="7"/>
  <c r="R202" i="7"/>
  <c r="P202" i="7"/>
  <c r="BI201" i="7"/>
  <c r="BH201" i="7"/>
  <c r="BG201" i="7"/>
  <c r="BE201" i="7"/>
  <c r="T201" i="7"/>
  <c r="R201" i="7"/>
  <c r="P201" i="7"/>
  <c r="BI198" i="7"/>
  <c r="BH198" i="7"/>
  <c r="BG198" i="7"/>
  <c r="BE198" i="7"/>
  <c r="T198" i="7"/>
  <c r="R198" i="7"/>
  <c r="P198" i="7"/>
  <c r="BI197" i="7"/>
  <c r="BH197" i="7"/>
  <c r="BG197" i="7"/>
  <c r="BE197" i="7"/>
  <c r="T197" i="7"/>
  <c r="R197" i="7"/>
  <c r="P197" i="7"/>
  <c r="BI196" i="7"/>
  <c r="BH196" i="7"/>
  <c r="BG196" i="7"/>
  <c r="BE196" i="7"/>
  <c r="T196" i="7"/>
  <c r="R196" i="7"/>
  <c r="P196" i="7"/>
  <c r="BI195" i="7"/>
  <c r="BH195" i="7"/>
  <c r="BG195" i="7"/>
  <c r="BE195" i="7"/>
  <c r="T195" i="7"/>
  <c r="R195" i="7"/>
  <c r="P195" i="7"/>
  <c r="BI194" i="7"/>
  <c r="BH194" i="7"/>
  <c r="BG194" i="7"/>
  <c r="BE194" i="7"/>
  <c r="T194" i="7"/>
  <c r="R194" i="7"/>
  <c r="P194" i="7"/>
  <c r="BI193" i="7"/>
  <c r="BH193" i="7"/>
  <c r="BG193" i="7"/>
  <c r="BE193" i="7"/>
  <c r="T193" i="7"/>
  <c r="R193" i="7"/>
  <c r="P193" i="7"/>
  <c r="BI192" i="7"/>
  <c r="BH192" i="7"/>
  <c r="BG192" i="7"/>
  <c r="BE192" i="7"/>
  <c r="T192" i="7"/>
  <c r="R192" i="7"/>
  <c r="P192" i="7"/>
  <c r="BI191" i="7"/>
  <c r="BH191" i="7"/>
  <c r="BG191" i="7"/>
  <c r="BE191" i="7"/>
  <c r="T191" i="7"/>
  <c r="R191" i="7"/>
  <c r="P191" i="7"/>
  <c r="BI190" i="7"/>
  <c r="BH190" i="7"/>
  <c r="BG190" i="7"/>
  <c r="BE190" i="7"/>
  <c r="T190" i="7"/>
  <c r="R190" i="7"/>
  <c r="P190" i="7"/>
  <c r="BI189" i="7"/>
  <c r="BH189" i="7"/>
  <c r="BG189" i="7"/>
  <c r="BE189" i="7"/>
  <c r="T189" i="7"/>
  <c r="R189" i="7"/>
  <c r="P189" i="7"/>
  <c r="BI188" i="7"/>
  <c r="BH188" i="7"/>
  <c r="BG188" i="7"/>
  <c r="BE188" i="7"/>
  <c r="T188" i="7"/>
  <c r="R188" i="7"/>
  <c r="P188" i="7"/>
  <c r="BI186" i="7"/>
  <c r="BH186" i="7"/>
  <c r="BG186" i="7"/>
  <c r="BE186" i="7"/>
  <c r="T186" i="7"/>
  <c r="R186" i="7"/>
  <c r="P186" i="7"/>
  <c r="BI185" i="7"/>
  <c r="BH185" i="7"/>
  <c r="BG185" i="7"/>
  <c r="BE185" i="7"/>
  <c r="T185" i="7"/>
  <c r="R185" i="7"/>
  <c r="P185" i="7"/>
  <c r="BI184" i="7"/>
  <c r="BH184" i="7"/>
  <c r="BG184" i="7"/>
  <c r="BE184" i="7"/>
  <c r="T184" i="7"/>
  <c r="R184" i="7"/>
  <c r="P184" i="7"/>
  <c r="BI183" i="7"/>
  <c r="BH183" i="7"/>
  <c r="BG183" i="7"/>
  <c r="BE183" i="7"/>
  <c r="T183" i="7"/>
  <c r="R183" i="7"/>
  <c r="P183" i="7"/>
  <c r="BI182" i="7"/>
  <c r="BH182" i="7"/>
  <c r="BG182" i="7"/>
  <c r="BE182" i="7"/>
  <c r="T182" i="7"/>
  <c r="R182" i="7"/>
  <c r="P182" i="7"/>
  <c r="BI181" i="7"/>
  <c r="BH181" i="7"/>
  <c r="BG181" i="7"/>
  <c r="BE181" i="7"/>
  <c r="T181" i="7"/>
  <c r="R181" i="7"/>
  <c r="P181" i="7"/>
  <c r="BI179" i="7"/>
  <c r="BH179" i="7"/>
  <c r="BG179" i="7"/>
  <c r="BE179" i="7"/>
  <c r="T179" i="7"/>
  <c r="R179" i="7"/>
  <c r="P179" i="7"/>
  <c r="BI178" i="7"/>
  <c r="BH178" i="7"/>
  <c r="BG178" i="7"/>
  <c r="BE178" i="7"/>
  <c r="T178" i="7"/>
  <c r="R178" i="7"/>
  <c r="P178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39" i="7"/>
  <c r="BH139" i="7"/>
  <c r="BG139" i="7"/>
  <c r="BE139" i="7"/>
  <c r="T139" i="7"/>
  <c r="T138" i="7" s="1"/>
  <c r="T137" i="7" s="1"/>
  <c r="R139" i="7"/>
  <c r="R138" i="7"/>
  <c r="R137" i="7"/>
  <c r="P139" i="7"/>
  <c r="P138" i="7"/>
  <c r="P137" i="7"/>
  <c r="J133" i="7"/>
  <c r="J132" i="7"/>
  <c r="F132" i="7"/>
  <c r="F130" i="7"/>
  <c r="E128" i="7"/>
  <c r="J96" i="7"/>
  <c r="J95" i="7"/>
  <c r="F95" i="7"/>
  <c r="F93" i="7"/>
  <c r="E91" i="7"/>
  <c r="J22" i="7"/>
  <c r="F96" i="7"/>
  <c r="J21" i="7"/>
  <c r="J16" i="7"/>
  <c r="J130" i="7"/>
  <c r="E7" i="7"/>
  <c r="E85" i="7"/>
  <c r="J41" i="6"/>
  <c r="J40" i="6"/>
  <c r="AY103" i="1"/>
  <c r="J39" i="6"/>
  <c r="AX103" i="1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J123" i="6"/>
  <c r="J122" i="6"/>
  <c r="F122" i="6"/>
  <c r="F120" i="6"/>
  <c r="E118" i="6"/>
  <c r="J96" i="6"/>
  <c r="J95" i="6"/>
  <c r="F95" i="6"/>
  <c r="F93" i="6"/>
  <c r="E91" i="6"/>
  <c r="J22" i="6"/>
  <c r="J21" i="6"/>
  <c r="J16" i="6"/>
  <c r="J93" i="6" s="1"/>
  <c r="E7" i="6"/>
  <c r="E85" i="6" s="1"/>
  <c r="J41" i="5"/>
  <c r="J40" i="5"/>
  <c r="AY101" i="1" s="1"/>
  <c r="J39" i="5"/>
  <c r="AX101" i="1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7" i="5"/>
  <c r="BH147" i="5"/>
  <c r="BG147" i="5"/>
  <c r="BE147" i="5"/>
  <c r="T147" i="5"/>
  <c r="T146" i="5" s="1"/>
  <c r="R147" i="5"/>
  <c r="R146" i="5"/>
  <c r="P147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J128" i="5"/>
  <c r="J127" i="5"/>
  <c r="F127" i="5"/>
  <c r="F125" i="5"/>
  <c r="E123" i="5"/>
  <c r="J96" i="5"/>
  <c r="J95" i="5"/>
  <c r="F95" i="5"/>
  <c r="F93" i="5"/>
  <c r="E91" i="5"/>
  <c r="J22" i="5"/>
  <c r="F128" i="5"/>
  <c r="J21" i="5"/>
  <c r="J16" i="5"/>
  <c r="J93" i="5"/>
  <c r="E7" i="5"/>
  <c r="E85" i="5"/>
  <c r="J41" i="4"/>
  <c r="J40" i="4"/>
  <c r="AY99" i="1"/>
  <c r="J39" i="4"/>
  <c r="AX99" i="1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J124" i="4"/>
  <c r="J123" i="4"/>
  <c r="F123" i="4"/>
  <c r="F121" i="4"/>
  <c r="E119" i="4"/>
  <c r="J96" i="4"/>
  <c r="J95" i="4"/>
  <c r="F95" i="4"/>
  <c r="F93" i="4"/>
  <c r="E91" i="4"/>
  <c r="J22" i="4"/>
  <c r="F124" i="4"/>
  <c r="J21" i="4"/>
  <c r="J16" i="4"/>
  <c r="J121" i="4" s="1"/>
  <c r="E7" i="4"/>
  <c r="E85" i="4"/>
  <c r="J41" i="3"/>
  <c r="J40" i="3"/>
  <c r="AY98" i="1"/>
  <c r="J39" i="3"/>
  <c r="AX98" i="1"/>
  <c r="BI186" i="3"/>
  <c r="BH186" i="3"/>
  <c r="BG186" i="3"/>
  <c r="BE186" i="3"/>
  <c r="T186" i="3"/>
  <c r="T185" i="3"/>
  <c r="R186" i="3"/>
  <c r="R185" i="3"/>
  <c r="P186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79" i="3"/>
  <c r="BH179" i="3"/>
  <c r="BG179" i="3"/>
  <c r="BE179" i="3"/>
  <c r="T179" i="3"/>
  <c r="T178" i="3"/>
  <c r="R179" i="3"/>
  <c r="R178" i="3" s="1"/>
  <c r="P179" i="3"/>
  <c r="P178" i="3" s="1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1" i="3"/>
  <c r="BH171" i="3"/>
  <c r="BG171" i="3"/>
  <c r="BE171" i="3"/>
  <c r="T171" i="3"/>
  <c r="T170" i="3"/>
  <c r="R171" i="3"/>
  <c r="R170" i="3"/>
  <c r="P171" i="3"/>
  <c r="P170" i="3" s="1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J131" i="3"/>
  <c r="J130" i="3"/>
  <c r="F130" i="3"/>
  <c r="F128" i="3"/>
  <c r="E126" i="3"/>
  <c r="J96" i="3"/>
  <c r="J95" i="3"/>
  <c r="F95" i="3"/>
  <c r="F93" i="3"/>
  <c r="E91" i="3"/>
  <c r="J22" i="3"/>
  <c r="F96" i="3"/>
  <c r="J21" i="3"/>
  <c r="J16" i="3"/>
  <c r="J93" i="3" s="1"/>
  <c r="E7" i="3"/>
  <c r="E120" i="3" s="1"/>
  <c r="J41" i="2"/>
  <c r="J40" i="2"/>
  <c r="AY97" i="1" s="1"/>
  <c r="J39" i="2"/>
  <c r="AX97" i="1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T144" i="2"/>
  <c r="R145" i="2"/>
  <c r="R144" i="2"/>
  <c r="P145" i="2"/>
  <c r="P144" i="2" s="1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J127" i="2"/>
  <c r="J126" i="2"/>
  <c r="F126" i="2"/>
  <c r="F124" i="2"/>
  <c r="E122" i="2"/>
  <c r="J96" i="2"/>
  <c r="J95" i="2"/>
  <c r="F95" i="2"/>
  <c r="F93" i="2"/>
  <c r="E91" i="2"/>
  <c r="J22" i="2"/>
  <c r="F96" i="2"/>
  <c r="J21" i="2"/>
  <c r="J16" i="2"/>
  <c r="J124" i="2" s="1"/>
  <c r="E7" i="2"/>
  <c r="E116" i="2"/>
  <c r="AM90" i="1"/>
  <c r="AM89" i="1"/>
  <c r="L89" i="1"/>
  <c r="AM87" i="1"/>
  <c r="L87" i="1"/>
  <c r="L85" i="1"/>
  <c r="L84" i="1"/>
  <c r="BK176" i="2"/>
  <c r="BK166" i="2"/>
  <c r="BK159" i="2"/>
  <c r="J155" i="2"/>
  <c r="J148" i="2"/>
  <c r="BK138" i="2"/>
  <c r="BK133" i="2"/>
  <c r="BK175" i="2"/>
  <c r="J165" i="2"/>
  <c r="J157" i="2"/>
  <c r="J151" i="2"/>
  <c r="BK139" i="2"/>
  <c r="AS115" i="1"/>
  <c r="BK137" i="2"/>
  <c r="BK134" i="2"/>
  <c r="AS109" i="1"/>
  <c r="J169" i="3"/>
  <c r="J163" i="3"/>
  <c r="BK147" i="3"/>
  <c r="BK137" i="3"/>
  <c r="J177" i="3"/>
  <c r="J158" i="3"/>
  <c r="BK144" i="3"/>
  <c r="J137" i="3"/>
  <c r="J179" i="3"/>
  <c r="J165" i="3"/>
  <c r="J160" i="3"/>
  <c r="BK150" i="3"/>
  <c r="J146" i="3"/>
  <c r="BK141" i="3"/>
  <c r="BK186" i="3"/>
  <c r="J176" i="3"/>
  <c r="BK171" i="3"/>
  <c r="BK160" i="3"/>
  <c r="BK154" i="3"/>
  <c r="BK152" i="3"/>
  <c r="BK148" i="3"/>
  <c r="J138" i="3"/>
  <c r="J139" i="4"/>
  <c r="J137" i="4"/>
  <c r="J132" i="4"/>
  <c r="BK138" i="4"/>
  <c r="BK136" i="4"/>
  <c r="BK139" i="5"/>
  <c r="J145" i="5"/>
  <c r="BK138" i="5"/>
  <c r="J152" i="5"/>
  <c r="BK134" i="5"/>
  <c r="J151" i="5"/>
  <c r="BK143" i="5"/>
  <c r="J138" i="5"/>
  <c r="BK134" i="6"/>
  <c r="BK133" i="6"/>
  <c r="BK132" i="6"/>
  <c r="BK207" i="7"/>
  <c r="J201" i="7"/>
  <c r="J195" i="7"/>
  <c r="J190" i="7"/>
  <c r="J185" i="7"/>
  <c r="J181" i="7"/>
  <c r="J177" i="7"/>
  <c r="J172" i="7"/>
  <c r="BK167" i="7"/>
  <c r="BK164" i="7"/>
  <c r="BK159" i="7"/>
  <c r="J155" i="7"/>
  <c r="BK151" i="7"/>
  <c r="BK147" i="7"/>
  <c r="BK141" i="7"/>
  <c r="J207" i="7"/>
  <c r="BK201" i="7"/>
  <c r="BK195" i="7"/>
  <c r="J191" i="7"/>
  <c r="BK186" i="7"/>
  <c r="J182" i="7"/>
  <c r="BK177" i="7"/>
  <c r="BK173" i="7"/>
  <c r="BK169" i="7"/>
  <c r="J164" i="7"/>
  <c r="BK162" i="7"/>
  <c r="BK158" i="7"/>
  <c r="BK153" i="7"/>
  <c r="BK149" i="7"/>
  <c r="J143" i="7"/>
  <c r="J198" i="8"/>
  <c r="BK183" i="8"/>
  <c r="BK177" i="8"/>
  <c r="BK150" i="8"/>
  <c r="J144" i="8"/>
  <c r="BK203" i="8"/>
  <c r="BK195" i="8"/>
  <c r="BK189" i="8"/>
  <c r="BK179" i="8"/>
  <c r="BK173" i="8"/>
  <c r="BK166" i="8"/>
  <c r="J156" i="8"/>
  <c r="BK148" i="8"/>
  <c r="J202" i="8"/>
  <c r="J195" i="8"/>
  <c r="J189" i="8"/>
  <c r="J187" i="8"/>
  <c r="BK181" i="8"/>
  <c r="BK178" i="8"/>
  <c r="BK171" i="8"/>
  <c r="BK161" i="8"/>
  <c r="J157" i="8"/>
  <c r="J150" i="8"/>
  <c r="J139" i="8"/>
  <c r="J203" i="8"/>
  <c r="J197" i="8"/>
  <c r="J181" i="8"/>
  <c r="BK170" i="8"/>
  <c r="J161" i="8"/>
  <c r="BK158" i="8"/>
  <c r="J152" i="8"/>
  <c r="BK139" i="8"/>
  <c r="J187" i="9"/>
  <c r="J177" i="9"/>
  <c r="BK164" i="9"/>
  <c r="BK152" i="9"/>
  <c r="BK141" i="9"/>
  <c r="BK190" i="9"/>
  <c r="BK181" i="9"/>
  <c r="J171" i="9"/>
  <c r="BK161" i="9"/>
  <c r="J150" i="9"/>
  <c r="BK192" i="9"/>
  <c r="BK187" i="9"/>
  <c r="J176" i="9"/>
  <c r="BK169" i="9"/>
  <c r="J162" i="9"/>
  <c r="BK155" i="9"/>
  <c r="BK151" i="9"/>
  <c r="BK185" i="9"/>
  <c r="BK179" i="9"/>
  <c r="J167" i="9"/>
  <c r="J155" i="9"/>
  <c r="J140" i="9"/>
  <c r="J133" i="10"/>
  <c r="J132" i="10"/>
  <c r="BK131" i="10"/>
  <c r="BK130" i="11"/>
  <c r="J137" i="12"/>
  <c r="J131" i="12"/>
  <c r="BK138" i="12"/>
  <c r="BK140" i="12"/>
  <c r="J132" i="12"/>
  <c r="BK156" i="13"/>
  <c r="J150" i="13"/>
  <c r="J143" i="13"/>
  <c r="BK136" i="13"/>
  <c r="J131" i="13"/>
  <c r="J163" i="13"/>
  <c r="BK154" i="13"/>
  <c r="J147" i="13"/>
  <c r="BK131" i="13"/>
  <c r="BK160" i="13"/>
  <c r="J153" i="13"/>
  <c r="BK144" i="13"/>
  <c r="BK137" i="13"/>
  <c r="J132" i="13"/>
  <c r="J165" i="13"/>
  <c r="BK153" i="13"/>
  <c r="J139" i="13"/>
  <c r="BK132" i="13"/>
  <c r="J128" i="14"/>
  <c r="J172" i="2"/>
  <c r="J170" i="2"/>
  <c r="BK164" i="2"/>
  <c r="BK161" i="2"/>
  <c r="BK156" i="2"/>
  <c r="J149" i="2"/>
  <c r="BK142" i="2"/>
  <c r="BK132" i="2"/>
  <c r="BK168" i="2"/>
  <c r="BK158" i="2"/>
  <c r="J153" i="2"/>
  <c r="J142" i="2"/>
  <c r="J134" i="2"/>
  <c r="AS107" i="1"/>
  <c r="AS96" i="1"/>
  <c r="BK170" i="2"/>
  <c r="BK167" i="2"/>
  <c r="J164" i="2"/>
  <c r="BK160" i="2"/>
  <c r="BK153" i="2"/>
  <c r="BK149" i="2"/>
  <c r="BK143" i="2"/>
  <c r="J138" i="2"/>
  <c r="BK135" i="2"/>
  <c r="AS100" i="1"/>
  <c r="J167" i="3"/>
  <c r="BK158" i="3"/>
  <c r="J141" i="3"/>
  <c r="BK179" i="3"/>
  <c r="J159" i="3"/>
  <c r="BK146" i="3"/>
  <c r="BK138" i="3"/>
  <c r="J183" i="3"/>
  <c r="J174" i="3"/>
  <c r="J164" i="3"/>
  <c r="J151" i="3"/>
  <c r="BK145" i="3"/>
  <c r="BK140" i="3"/>
  <c r="BK184" i="3"/>
  <c r="J175" i="3"/>
  <c r="BK166" i="3"/>
  <c r="BK153" i="3"/>
  <c r="J150" i="3"/>
  <c r="J139" i="3"/>
  <c r="BK135" i="4"/>
  <c r="BK130" i="4"/>
  <c r="J131" i="4"/>
  <c r="J134" i="4"/>
  <c r="J143" i="5"/>
  <c r="BK147" i="5"/>
  <c r="J139" i="5"/>
  <c r="BK150" i="5"/>
  <c r="BK136" i="5"/>
  <c r="J150" i="5"/>
  <c r="BK141" i="5"/>
  <c r="BK129" i="6"/>
  <c r="J130" i="6"/>
  <c r="J131" i="6"/>
  <c r="BK131" i="6"/>
  <c r="J206" i="7"/>
  <c r="BK198" i="7"/>
  <c r="BK194" i="7"/>
  <c r="BK191" i="7"/>
  <c r="J186" i="7"/>
  <c r="BK182" i="7"/>
  <c r="BK176" i="7"/>
  <c r="J173" i="7"/>
  <c r="J169" i="7"/>
  <c r="BK163" i="7"/>
  <c r="BK160" i="7"/>
  <c r="BK156" i="7"/>
  <c r="J152" i="7"/>
  <c r="J148" i="7"/>
  <c r="J142" i="7"/>
  <c r="J208" i="7"/>
  <c r="BK202" i="7"/>
  <c r="BK196" i="7"/>
  <c r="J192" i="7"/>
  <c r="BK188" i="7"/>
  <c r="BK183" i="7"/>
  <c r="J178" i="7"/>
  <c r="J175" i="7"/>
  <c r="BK171" i="7"/>
  <c r="BK166" i="7"/>
  <c r="BK161" i="7"/>
  <c r="J157" i="7"/>
  <c r="J154" i="7"/>
  <c r="J150" i="7"/>
  <c r="J147" i="7"/>
  <c r="J141" i="7"/>
  <c r="BK188" i="8"/>
  <c r="BK180" i="8"/>
  <c r="BK174" i="8"/>
  <c r="J149" i="8"/>
  <c r="J140" i="8"/>
  <c r="J199" i="8"/>
  <c r="J191" i="8"/>
  <c r="J183" i="8"/>
  <c r="J171" i="8"/>
  <c r="J165" i="8"/>
  <c r="J155" i="8"/>
  <c r="BK145" i="8"/>
  <c r="BK200" i="8"/>
  <c r="BK196" i="8"/>
  <c r="BK190" i="8"/>
  <c r="J185" i="8"/>
  <c r="J180" i="8"/>
  <c r="J173" i="8"/>
  <c r="J166" i="8"/>
  <c r="J159" i="8"/>
  <c r="J153" i="8"/>
  <c r="J147" i="8"/>
  <c r="J138" i="8"/>
  <c r="BK202" i="8"/>
  <c r="BK199" i="8"/>
  <c r="BK187" i="8"/>
  <c r="J174" i="8"/>
  <c r="BK165" i="8"/>
  <c r="BK160" i="8"/>
  <c r="BK157" i="8"/>
  <c r="BK149" i="8"/>
  <c r="BK140" i="8"/>
  <c r="J136" i="8"/>
  <c r="J181" i="9"/>
  <c r="BK176" i="9"/>
  <c r="BK160" i="9"/>
  <c r="J145" i="9"/>
  <c r="J138" i="9"/>
  <c r="BK184" i="9"/>
  <c r="BK177" i="9"/>
  <c r="BK173" i="9"/>
  <c r="BK167" i="9"/>
  <c r="J154" i="9"/>
  <c r="BK146" i="9"/>
  <c r="BK189" i="9"/>
  <c r="J185" i="9"/>
  <c r="J172" i="9"/>
  <c r="BK165" i="9"/>
  <c r="BK157" i="9"/>
  <c r="BK147" i="9"/>
  <c r="J184" i="9"/>
  <c r="BK171" i="9"/>
  <c r="J165" i="9"/>
  <c r="BK156" i="9"/>
  <c r="J147" i="9"/>
  <c r="BK132" i="10"/>
  <c r="BK133" i="10"/>
  <c r="J131" i="10"/>
  <c r="J129" i="11"/>
  <c r="J130" i="11"/>
  <c r="J135" i="12"/>
  <c r="J138" i="12"/>
  <c r="J134" i="12"/>
  <c r="J133" i="12"/>
  <c r="J161" i="13"/>
  <c r="J154" i="13"/>
  <c r="J146" i="13"/>
  <c r="J135" i="13"/>
  <c r="BK165" i="13"/>
  <c r="BK157" i="13"/>
  <c r="BK150" i="13"/>
  <c r="J144" i="13"/>
  <c r="J141" i="13"/>
  <c r="BK167" i="13"/>
  <c r="BK159" i="13"/>
  <c r="J152" i="13"/>
  <c r="BK141" i="13"/>
  <c r="J136" i="13"/>
  <c r="BK133" i="13"/>
  <c r="BK164" i="13"/>
  <c r="J155" i="13"/>
  <c r="BK149" i="13"/>
  <c r="J137" i="13"/>
  <c r="BK127" i="14"/>
  <c r="BK171" i="2"/>
  <c r="J167" i="2"/>
  <c r="BK163" i="2"/>
  <c r="J158" i="2"/>
  <c r="BK152" i="2"/>
  <c r="BK145" i="2"/>
  <c r="J137" i="2"/>
  <c r="J173" i="2"/>
  <c r="J160" i="2"/>
  <c r="BK155" i="2"/>
  <c r="J152" i="2"/>
  <c r="BK140" i="2"/>
  <c r="AS117" i="1"/>
  <c r="AS104" i="1"/>
  <c r="J171" i="2"/>
  <c r="J168" i="2"/>
  <c r="J166" i="2"/>
  <c r="J163" i="2"/>
  <c r="J156" i="2"/>
  <c r="J150" i="2"/>
  <c r="J145" i="2"/>
  <c r="J140" i="2"/>
  <c r="J136" i="2"/>
  <c r="J132" i="2"/>
  <c r="BK176" i="3"/>
  <c r="BK165" i="3"/>
  <c r="BK156" i="3"/>
  <c r="BK143" i="3"/>
  <c r="BK136" i="3"/>
  <c r="BK169" i="3"/>
  <c r="J156" i="3"/>
  <c r="BK142" i="3"/>
  <c r="J186" i="3"/>
  <c r="J182" i="3"/>
  <c r="J171" i="3"/>
  <c r="BK163" i="3"/>
  <c r="J152" i="3"/>
  <c r="J148" i="3"/>
  <c r="J142" i="3"/>
  <c r="J136" i="3"/>
  <c r="BK177" i="3"/>
  <c r="BK167" i="3"/>
  <c r="BK159" i="3"/>
  <c r="J154" i="3"/>
  <c r="BK149" i="3"/>
  <c r="J144" i="3"/>
  <c r="J136" i="4"/>
  <c r="BK132" i="4"/>
  <c r="J135" i="4"/>
  <c r="BK139" i="4"/>
  <c r="BK152" i="5"/>
  <c r="BK135" i="5"/>
  <c r="J144" i="5"/>
  <c r="J135" i="5"/>
  <c r="J147" i="5"/>
  <c r="J136" i="5"/>
  <c r="J132" i="6"/>
  <c r="BK130" i="6"/>
  <c r="BK208" i="7"/>
  <c r="J202" i="7"/>
  <c r="J196" i="7"/>
  <c r="BK192" i="7"/>
  <c r="J188" i="7"/>
  <c r="J183" i="7"/>
  <c r="BK178" i="7"/>
  <c r="BK175" i="7"/>
  <c r="J171" i="7"/>
  <c r="J166" i="7"/>
  <c r="J161" i="7"/>
  <c r="BK157" i="7"/>
  <c r="BK154" i="7"/>
  <c r="J149" i="7"/>
  <c r="J146" i="7"/>
  <c r="J204" i="7"/>
  <c r="J197" i="7"/>
  <c r="J194" i="7"/>
  <c r="J189" i="7"/>
  <c r="J184" i="7"/>
  <c r="BK181" i="7"/>
  <c r="J176" i="7"/>
  <c r="BK172" i="7"/>
  <c r="J167" i="7"/>
  <c r="J163" i="7"/>
  <c r="J159" i="7"/>
  <c r="J156" i="7"/>
  <c r="BK152" i="7"/>
  <c r="BK148" i="7"/>
  <c r="BK142" i="7"/>
  <c r="BK197" i="8"/>
  <c r="BK184" i="8"/>
  <c r="BK176" i="8"/>
  <c r="J164" i="8"/>
  <c r="BK146" i="8"/>
  <c r="J200" i="8"/>
  <c r="BK192" i="8"/>
  <c r="BK185" i="8"/>
  <c r="J177" i="8"/>
  <c r="J169" i="8"/>
  <c r="BK162" i="8"/>
  <c r="BK152" i="8"/>
  <c r="BK138" i="8"/>
  <c r="BK198" i="8"/>
  <c r="BK191" i="8"/>
  <c r="J186" i="8"/>
  <c r="J182" i="8"/>
  <c r="J179" i="8"/>
  <c r="BK172" i="8"/>
  <c r="BK164" i="8"/>
  <c r="J158" i="8"/>
  <c r="J151" i="8"/>
  <c r="J146" i="8"/>
  <c r="J143" i="8"/>
  <c r="BK136" i="8"/>
  <c r="J190" i="8"/>
  <c r="BK182" i="8"/>
  <c r="J172" i="8"/>
  <c r="J163" i="8"/>
  <c r="BK156" i="8"/>
  <c r="J145" i="8"/>
  <c r="J192" i="9"/>
  <c r="BK180" i="9"/>
  <c r="BK175" i="9"/>
  <c r="BK163" i="9"/>
  <c r="BK150" i="9"/>
  <c r="BK140" i="9"/>
  <c r="J189" i="9"/>
  <c r="J179" i="9"/>
  <c r="J175" i="9"/>
  <c r="J168" i="9"/>
  <c r="J159" i="9"/>
  <c r="BK153" i="9"/>
  <c r="BK145" i="9"/>
  <c r="J190" i="9"/>
  <c r="J178" i="9"/>
  <c r="J170" i="9"/>
  <c r="J164" i="9"/>
  <c r="J161" i="9"/>
  <c r="BK154" i="9"/>
  <c r="BK144" i="9"/>
  <c r="J180" i="9"/>
  <c r="BK168" i="9"/>
  <c r="J160" i="9"/>
  <c r="J151" i="9"/>
  <c r="J146" i="9"/>
  <c r="BK134" i="10"/>
  <c r="J129" i="10"/>
  <c r="J135" i="10"/>
  <c r="J134" i="10"/>
  <c r="BK131" i="11"/>
  <c r="BK129" i="11"/>
  <c r="BK134" i="12"/>
  <c r="J140" i="12"/>
  <c r="BK135" i="12"/>
  <c r="BK137" i="12"/>
  <c r="J164" i="13"/>
  <c r="BK155" i="13"/>
  <c r="BK148" i="13"/>
  <c r="J142" i="13"/>
  <c r="BK134" i="13"/>
  <c r="J159" i="13"/>
  <c r="J149" i="13"/>
  <c r="BK143" i="13"/>
  <c r="BK140" i="13"/>
  <c r="BK161" i="13"/>
  <c r="J158" i="13"/>
  <c r="BK147" i="13"/>
  <c r="J140" i="13"/>
  <c r="BK135" i="13"/>
  <c r="J167" i="13"/>
  <c r="J160" i="13"/>
  <c r="BK152" i="13"/>
  <c r="BK138" i="13"/>
  <c r="BK173" i="2"/>
  <c r="BK169" i="2"/>
  <c r="J162" i="2"/>
  <c r="BK157" i="2"/>
  <c r="BK154" i="2"/>
  <c r="J143" i="2"/>
  <c r="J135" i="2"/>
  <c r="AS102" i="1"/>
  <c r="J161" i="2"/>
  <c r="J154" i="2"/>
  <c r="BK150" i="2"/>
  <c r="BK136" i="2"/>
  <c r="AS111" i="1"/>
  <c r="J176" i="2"/>
  <c r="J175" i="2"/>
  <c r="BK172" i="2"/>
  <c r="J169" i="2"/>
  <c r="BK165" i="2"/>
  <c r="BK162" i="2"/>
  <c r="J159" i="2"/>
  <c r="BK151" i="2"/>
  <c r="BK148" i="2"/>
  <c r="J139" i="2"/>
  <c r="J133" i="2"/>
  <c r="BK174" i="3"/>
  <c r="BK164" i="3"/>
  <c r="J155" i="3"/>
  <c r="J145" i="3"/>
  <c r="BK183" i="3"/>
  <c r="J168" i="3"/>
  <c r="BK155" i="3"/>
  <c r="J140" i="3"/>
  <c r="J184" i="3"/>
  <c r="BK175" i="3"/>
  <c r="J166" i="3"/>
  <c r="J157" i="3"/>
  <c r="J149" i="3"/>
  <c r="J143" i="3"/>
  <c r="BK139" i="3"/>
  <c r="BK182" i="3"/>
  <c r="BK168" i="3"/>
  <c r="BK157" i="3"/>
  <c r="J153" i="3"/>
  <c r="BK151" i="3"/>
  <c r="J147" i="3"/>
  <c r="J138" i="4"/>
  <c r="BK137" i="4"/>
  <c r="BK131" i="4"/>
  <c r="BK134" i="4"/>
  <c r="J130" i="4"/>
  <c r="BK144" i="5"/>
  <c r="BK151" i="5"/>
  <c r="J141" i="5"/>
  <c r="J134" i="5"/>
  <c r="J140" i="5"/>
  <c r="BK145" i="5"/>
  <c r="BK140" i="5"/>
  <c r="J134" i="6"/>
  <c r="J133" i="6"/>
  <c r="J129" i="6"/>
  <c r="BK204" i="7"/>
  <c r="BK197" i="7"/>
  <c r="BK193" i="7"/>
  <c r="BK189" i="7"/>
  <c r="BK184" i="7"/>
  <c r="J179" i="7"/>
  <c r="J174" i="7"/>
  <c r="BK170" i="7"/>
  <c r="J165" i="7"/>
  <c r="J162" i="7"/>
  <c r="J158" i="7"/>
  <c r="J153" i="7"/>
  <c r="BK150" i="7"/>
  <c r="BK143" i="7"/>
  <c r="BK139" i="7"/>
  <c r="BK206" i="7"/>
  <c r="J198" i="7"/>
  <c r="J193" i="7"/>
  <c r="BK190" i="7"/>
  <c r="BK185" i="7"/>
  <c r="BK179" i="7"/>
  <c r="BK174" i="7"/>
  <c r="J170" i="7"/>
  <c r="BK165" i="7"/>
  <c r="J160" i="7"/>
  <c r="BK155" i="7"/>
  <c r="J151" i="7"/>
  <c r="BK146" i="7"/>
  <c r="J139" i="7"/>
  <c r="J194" i="8"/>
  <c r="J178" i="8"/>
  <c r="J170" i="8"/>
  <c r="BK147" i="8"/>
  <c r="BK135" i="8"/>
  <c r="BK194" i="8"/>
  <c r="BK186" i="8"/>
  <c r="J175" i="8"/>
  <c r="J167" i="8"/>
  <c r="BK163" i="8"/>
  <c r="BK151" i="8"/>
  <c r="J135" i="8"/>
  <c r="J192" i="8"/>
  <c r="J188" i="8"/>
  <c r="J184" i="8"/>
  <c r="J176" i="8"/>
  <c r="BK169" i="8"/>
  <c r="J160" i="8"/>
  <c r="BK155" i="8"/>
  <c r="J148" i="8"/>
  <c r="BK144" i="8"/>
  <c r="J137" i="8"/>
  <c r="J196" i="8"/>
  <c r="BK175" i="8"/>
  <c r="BK167" i="8"/>
  <c r="J162" i="8"/>
  <c r="BK159" i="8"/>
  <c r="BK153" i="8"/>
  <c r="BK143" i="8"/>
  <c r="BK137" i="8"/>
  <c r="BK183" i="9"/>
  <c r="BK178" i="9"/>
  <c r="J169" i="9"/>
  <c r="J153" i="9"/>
  <c r="J144" i="9"/>
  <c r="BK172" i="9"/>
  <c r="J166" i="9"/>
  <c r="J156" i="9"/>
  <c r="BK148" i="9"/>
  <c r="J141" i="9"/>
  <c r="J186" i="9"/>
  <c r="J173" i="9"/>
  <c r="BK166" i="9"/>
  <c r="J163" i="9"/>
  <c r="BK159" i="9"/>
  <c r="J152" i="9"/>
  <c r="BK186" i="9"/>
  <c r="J183" i="9"/>
  <c r="BK170" i="9"/>
  <c r="BK162" i="9"/>
  <c r="J157" i="9"/>
  <c r="J148" i="9"/>
  <c r="BK138" i="9"/>
  <c r="BK130" i="10"/>
  <c r="BK129" i="10"/>
  <c r="BK135" i="10"/>
  <c r="J130" i="10"/>
  <c r="J131" i="11"/>
  <c r="BK132" i="12"/>
  <c r="BK131" i="12"/>
  <c r="BK133" i="12"/>
  <c r="BK163" i="13"/>
  <c r="BK151" i="13"/>
  <c r="BK145" i="13"/>
  <c r="BK139" i="13"/>
  <c r="J130" i="13"/>
  <c r="BK158" i="13"/>
  <c r="J151" i="13"/>
  <c r="J148" i="13"/>
  <c r="BK142" i="13"/>
  <c r="J166" i="13"/>
  <c r="J157" i="13"/>
  <c r="J145" i="13"/>
  <c r="J138" i="13"/>
  <c r="J134" i="13"/>
  <c r="BK130" i="13"/>
  <c r="BK166" i="13"/>
  <c r="J156" i="13"/>
  <c r="BK146" i="13"/>
  <c r="J133" i="13"/>
  <c r="J127" i="14"/>
  <c r="BK128" i="14"/>
  <c r="F39" i="2" l="1"/>
  <c r="BB97" i="1" s="1"/>
  <c r="BK141" i="2"/>
  <c r="J141" i="2"/>
  <c r="J102" i="2"/>
  <c r="BK147" i="2"/>
  <c r="J147" i="2" s="1"/>
  <c r="J105" i="2" s="1"/>
  <c r="BK174" i="2"/>
  <c r="J174" i="2"/>
  <c r="J106" i="2" s="1"/>
  <c r="R135" i="3"/>
  <c r="P162" i="3"/>
  <c r="P161" i="3"/>
  <c r="P173" i="3"/>
  <c r="P172" i="3" s="1"/>
  <c r="R181" i="3"/>
  <c r="R180" i="3" s="1"/>
  <c r="T129" i="4"/>
  <c r="T133" i="4"/>
  <c r="P133" i="5"/>
  <c r="R137" i="5"/>
  <c r="P142" i="5"/>
  <c r="BK149" i="5"/>
  <c r="J149" i="5"/>
  <c r="J107" i="5" s="1"/>
  <c r="R128" i="6"/>
  <c r="R127" i="6"/>
  <c r="R126" i="6"/>
  <c r="BK140" i="7"/>
  <c r="J140" i="7"/>
  <c r="J103" i="7" s="1"/>
  <c r="P145" i="7"/>
  <c r="R168" i="7"/>
  <c r="R180" i="7"/>
  <c r="BK187" i="7"/>
  <c r="J187" i="7" s="1"/>
  <c r="J108" i="7" s="1"/>
  <c r="T200" i="7"/>
  <c r="T199" i="7" s="1"/>
  <c r="R205" i="7"/>
  <c r="T134" i="8"/>
  <c r="T133" i="8"/>
  <c r="P142" i="8"/>
  <c r="BK154" i="8"/>
  <c r="J154" i="8"/>
  <c r="J105" i="8"/>
  <c r="P168" i="8"/>
  <c r="BK193" i="8"/>
  <c r="J193" i="8" s="1"/>
  <c r="J107" i="8" s="1"/>
  <c r="R201" i="8"/>
  <c r="P139" i="9"/>
  <c r="P136" i="9"/>
  <c r="P143" i="9"/>
  <c r="R149" i="9"/>
  <c r="R158" i="9"/>
  <c r="P174" i="9"/>
  <c r="P182" i="9"/>
  <c r="R128" i="10"/>
  <c r="R127" i="10"/>
  <c r="R126" i="10"/>
  <c r="P128" i="11"/>
  <c r="P127" i="11" s="1"/>
  <c r="P126" i="11" s="1"/>
  <c r="AU112" i="1" s="1"/>
  <c r="AU111" i="1" s="1"/>
  <c r="R129" i="13"/>
  <c r="T162" i="13"/>
  <c r="P141" i="2"/>
  <c r="P131" i="2"/>
  <c r="T147" i="2"/>
  <c r="T174" i="2"/>
  <c r="BK135" i="3"/>
  <c r="J135" i="3" s="1"/>
  <c r="J101" i="3" s="1"/>
  <c r="R162" i="3"/>
  <c r="R161" i="3"/>
  <c r="R173" i="3"/>
  <c r="R172" i="3"/>
  <c r="T181" i="3"/>
  <c r="T180" i="3"/>
  <c r="R129" i="4"/>
  <c r="R133" i="4"/>
  <c r="R128" i="4" s="1"/>
  <c r="R127" i="4" s="1"/>
  <c r="R133" i="5"/>
  <c r="P137" i="5"/>
  <c r="R142" i="5"/>
  <c r="T149" i="5"/>
  <c r="T148" i="5" s="1"/>
  <c r="P128" i="6"/>
  <c r="P127" i="6"/>
  <c r="P126" i="6"/>
  <c r="AU103" i="1"/>
  <c r="R140" i="7"/>
  <c r="T145" i="7"/>
  <c r="T168" i="7"/>
  <c r="T180" i="7"/>
  <c r="T187" i="7"/>
  <c r="P200" i="7"/>
  <c r="P199" i="7"/>
  <c r="T205" i="7"/>
  <c r="BK134" i="8"/>
  <c r="J134" i="8" s="1"/>
  <c r="J102" i="8" s="1"/>
  <c r="T142" i="8"/>
  <c r="T154" i="8"/>
  <c r="R168" i="8"/>
  <c r="P193" i="8"/>
  <c r="BK201" i="8"/>
  <c r="J201" i="8" s="1"/>
  <c r="J108" i="8" s="1"/>
  <c r="R139" i="9"/>
  <c r="R136" i="9"/>
  <c r="R143" i="9"/>
  <c r="P149" i="9"/>
  <c r="P158" i="9"/>
  <c r="R174" i="9"/>
  <c r="R182" i="9"/>
  <c r="P188" i="9"/>
  <c r="T128" i="10"/>
  <c r="T127" i="10"/>
  <c r="T126" i="10"/>
  <c r="R128" i="11"/>
  <c r="R127" i="11"/>
  <c r="R126" i="11"/>
  <c r="P129" i="13"/>
  <c r="P162" i="13"/>
  <c r="R141" i="2"/>
  <c r="R131" i="2"/>
  <c r="P147" i="2"/>
  <c r="P174" i="2"/>
  <c r="P135" i="3"/>
  <c r="T162" i="3"/>
  <c r="T161" i="3" s="1"/>
  <c r="T173" i="3"/>
  <c r="T172" i="3" s="1"/>
  <c r="BK181" i="3"/>
  <c r="J181" i="3" s="1"/>
  <c r="J109" i="3" s="1"/>
  <c r="BK129" i="4"/>
  <c r="J129" i="4"/>
  <c r="J102" i="4" s="1"/>
  <c r="P133" i="4"/>
  <c r="P128" i="4" s="1"/>
  <c r="P127" i="4" s="1"/>
  <c r="AU99" i="1" s="1"/>
  <c r="BK133" i="5"/>
  <c r="J133" i="5"/>
  <c r="J102" i="5"/>
  <c r="BK137" i="5"/>
  <c r="J137" i="5"/>
  <c r="J103" i="5"/>
  <c r="BK142" i="5"/>
  <c r="J142" i="5"/>
  <c r="J104" i="5" s="1"/>
  <c r="P149" i="5"/>
  <c r="P148" i="5"/>
  <c r="T128" i="6"/>
  <c r="T127" i="6"/>
  <c r="T126" i="6"/>
  <c r="T140" i="7"/>
  <c r="R145" i="7"/>
  <c r="P168" i="7"/>
  <c r="BK180" i="7"/>
  <c r="J180" i="7"/>
  <c r="J107" i="7"/>
  <c r="P187" i="7"/>
  <c r="R200" i="7"/>
  <c r="R199" i="7" s="1"/>
  <c r="P205" i="7"/>
  <c r="P134" i="8"/>
  <c r="P133" i="8" s="1"/>
  <c r="BK142" i="8"/>
  <c r="J142" i="8"/>
  <c r="J104" i="8"/>
  <c r="R154" i="8"/>
  <c r="R141" i="8" s="1"/>
  <c r="T168" i="8"/>
  <c r="T193" i="8"/>
  <c r="T201" i="8"/>
  <c r="BK139" i="9"/>
  <c r="J139" i="9"/>
  <c r="J103" i="9"/>
  <c r="BK143" i="9"/>
  <c r="J143" i="9"/>
  <c r="J105" i="9" s="1"/>
  <c r="BK149" i="9"/>
  <c r="J149" i="9" s="1"/>
  <c r="J106" i="9" s="1"/>
  <c r="BK158" i="9"/>
  <c r="J158" i="9"/>
  <c r="J107" i="9"/>
  <c r="BK174" i="9"/>
  <c r="J174" i="9" s="1"/>
  <c r="J108" i="9" s="1"/>
  <c r="BK182" i="9"/>
  <c r="J182" i="9" s="1"/>
  <c r="J109" i="9" s="1"/>
  <c r="BK188" i="9"/>
  <c r="J188" i="9"/>
  <c r="J110" i="9"/>
  <c r="T188" i="9"/>
  <c r="P128" i="10"/>
  <c r="P127" i="10" s="1"/>
  <c r="P126" i="10" s="1"/>
  <c r="AU110" i="1" s="1"/>
  <c r="AU109" i="1" s="1"/>
  <c r="T128" i="11"/>
  <c r="T127" i="11"/>
  <c r="T126" i="11"/>
  <c r="P130" i="12"/>
  <c r="T130" i="12"/>
  <c r="P136" i="12"/>
  <c r="R136" i="12"/>
  <c r="T129" i="13"/>
  <c r="T128" i="13" s="1"/>
  <c r="T127" i="13" s="1"/>
  <c r="R162" i="13"/>
  <c r="BK126" i="14"/>
  <c r="J126" i="14" s="1"/>
  <c r="J101" i="14" s="1"/>
  <c r="R126" i="14"/>
  <c r="R125" i="14"/>
  <c r="T141" i="2"/>
  <c r="T131" i="2"/>
  <c r="R147" i="2"/>
  <c r="R174" i="2"/>
  <c r="T135" i="3"/>
  <c r="BK162" i="3"/>
  <c r="J162" i="3"/>
  <c r="J103" i="3" s="1"/>
  <c r="BK173" i="3"/>
  <c r="J173" i="3"/>
  <c r="J106" i="3" s="1"/>
  <c r="P181" i="3"/>
  <c r="P180" i="3" s="1"/>
  <c r="P129" i="4"/>
  <c r="BK133" i="4"/>
  <c r="J133" i="4" s="1"/>
  <c r="J103" i="4" s="1"/>
  <c r="T133" i="5"/>
  <c r="T137" i="5"/>
  <c r="T142" i="5"/>
  <c r="R149" i="5"/>
  <c r="R148" i="5"/>
  <c r="BK128" i="6"/>
  <c r="J128" i="6" s="1"/>
  <c r="J102" i="6" s="1"/>
  <c r="P140" i="7"/>
  <c r="BK145" i="7"/>
  <c r="J145" i="7"/>
  <c r="J105" i="7" s="1"/>
  <c r="BK168" i="7"/>
  <c r="J168" i="7"/>
  <c r="J106" i="7" s="1"/>
  <c r="P180" i="7"/>
  <c r="R187" i="7"/>
  <c r="BK200" i="7"/>
  <c r="J200" i="7"/>
  <c r="J110" i="7" s="1"/>
  <c r="BK205" i="7"/>
  <c r="J205" i="7"/>
  <c r="J112" i="7" s="1"/>
  <c r="R134" i="8"/>
  <c r="R133" i="8" s="1"/>
  <c r="R142" i="8"/>
  <c r="P154" i="8"/>
  <c r="BK168" i="8"/>
  <c r="J168" i="8"/>
  <c r="J106" i="8" s="1"/>
  <c r="R193" i="8"/>
  <c r="P201" i="8"/>
  <c r="T139" i="9"/>
  <c r="T136" i="9"/>
  <c r="T135" i="9" s="1"/>
  <c r="T143" i="9"/>
  <c r="T149" i="9"/>
  <c r="T158" i="9"/>
  <c r="T142" i="9" s="1"/>
  <c r="T174" i="9"/>
  <c r="T182" i="9"/>
  <c r="R188" i="9"/>
  <c r="BK128" i="10"/>
  <c r="J128" i="10" s="1"/>
  <c r="J102" i="10" s="1"/>
  <c r="BK128" i="11"/>
  <c r="J128" i="11"/>
  <c r="J102" i="11" s="1"/>
  <c r="BK130" i="12"/>
  <c r="J130" i="12"/>
  <c r="J102" i="12" s="1"/>
  <c r="R130" i="12"/>
  <c r="R129" i="12"/>
  <c r="R128" i="12" s="1"/>
  <c r="BK136" i="12"/>
  <c r="J136" i="12" s="1"/>
  <c r="J103" i="12" s="1"/>
  <c r="T136" i="12"/>
  <c r="BK129" i="13"/>
  <c r="J129" i="13"/>
  <c r="J102" i="13"/>
  <c r="BK162" i="13"/>
  <c r="J162" i="13"/>
  <c r="J103" i="13" s="1"/>
  <c r="P126" i="14"/>
  <c r="P125" i="14"/>
  <c r="AU119" i="1" s="1"/>
  <c r="T126" i="14"/>
  <c r="T125" i="14"/>
  <c r="BK138" i="7"/>
  <c r="J138" i="7"/>
  <c r="J102" i="7" s="1"/>
  <c r="BK144" i="2"/>
  <c r="J144" i="2"/>
  <c r="J103" i="2" s="1"/>
  <c r="BK137" i="9"/>
  <c r="J137" i="9"/>
  <c r="J102" i="9" s="1"/>
  <c r="BK131" i="2"/>
  <c r="J131" i="2" s="1"/>
  <c r="J101" i="2" s="1"/>
  <c r="BK185" i="3"/>
  <c r="J185" i="3" s="1"/>
  <c r="J110" i="3" s="1"/>
  <c r="BK146" i="5"/>
  <c r="BK132" i="5" s="1"/>
  <c r="BK203" i="7"/>
  <c r="J203" i="7" s="1"/>
  <c r="J111" i="7" s="1"/>
  <c r="BK170" i="3"/>
  <c r="J170" i="3"/>
  <c r="J104" i="3"/>
  <c r="BK178" i="3"/>
  <c r="J178" i="3"/>
  <c r="J107" i="3" s="1"/>
  <c r="BK191" i="9"/>
  <c r="J191" i="9"/>
  <c r="J111" i="9" s="1"/>
  <c r="BK139" i="12"/>
  <c r="J139" i="12"/>
  <c r="J104" i="12" s="1"/>
  <c r="E85" i="14"/>
  <c r="F122" i="14"/>
  <c r="J119" i="14"/>
  <c r="BF127" i="14"/>
  <c r="BF128" i="14"/>
  <c r="E85" i="13"/>
  <c r="J93" i="13"/>
  <c r="F96" i="13"/>
  <c r="BF131" i="13"/>
  <c r="BF136" i="13"/>
  <c r="BF138" i="13"/>
  <c r="BF142" i="13"/>
  <c r="BF143" i="13"/>
  <c r="BF149" i="13"/>
  <c r="BF154" i="13"/>
  <c r="BF160" i="13"/>
  <c r="BF132" i="13"/>
  <c r="BF134" i="13"/>
  <c r="BF139" i="13"/>
  <c r="BF144" i="13"/>
  <c r="BF151" i="13"/>
  <c r="BF163" i="13"/>
  <c r="BF165" i="13"/>
  <c r="BF167" i="13"/>
  <c r="BF135" i="13"/>
  <c r="BF140" i="13"/>
  <c r="BF146" i="13"/>
  <c r="BF148" i="13"/>
  <c r="BF150" i="13"/>
  <c r="BF156" i="13"/>
  <c r="BF158" i="13"/>
  <c r="BF161" i="13"/>
  <c r="BF164" i="13"/>
  <c r="BF166" i="13"/>
  <c r="BF130" i="13"/>
  <c r="BF133" i="13"/>
  <c r="BF137" i="13"/>
  <c r="BF141" i="13"/>
  <c r="BF145" i="13"/>
  <c r="BF147" i="13"/>
  <c r="BF152" i="13"/>
  <c r="BF153" i="13"/>
  <c r="BF155" i="13"/>
  <c r="BF157" i="13"/>
  <c r="BF159" i="13"/>
  <c r="J93" i="12"/>
  <c r="BF131" i="12"/>
  <c r="BF135" i="12"/>
  <c r="BF137" i="12"/>
  <c r="BF138" i="12"/>
  <c r="F96" i="12"/>
  <c r="BF132" i="12"/>
  <c r="E114" i="12"/>
  <c r="BF133" i="12"/>
  <c r="BF134" i="12"/>
  <c r="BF140" i="12"/>
  <c r="J93" i="11"/>
  <c r="E112" i="11"/>
  <c r="BF129" i="11"/>
  <c r="BF130" i="11"/>
  <c r="BF131" i="11"/>
  <c r="BK142" i="9"/>
  <c r="J142" i="9" s="1"/>
  <c r="J104" i="9" s="1"/>
  <c r="E85" i="10"/>
  <c r="BF129" i="10"/>
  <c r="BF132" i="10"/>
  <c r="BF135" i="10"/>
  <c r="J93" i="10"/>
  <c r="BF131" i="10"/>
  <c r="BF134" i="10"/>
  <c r="BF130" i="10"/>
  <c r="BF133" i="10"/>
  <c r="J93" i="9"/>
  <c r="BF141" i="9"/>
  <c r="BF147" i="9"/>
  <c r="BF150" i="9"/>
  <c r="BF156" i="9"/>
  <c r="BF159" i="9"/>
  <c r="BF162" i="9"/>
  <c r="BF164" i="9"/>
  <c r="BF180" i="9"/>
  <c r="BF183" i="9"/>
  <c r="BF184" i="9"/>
  <c r="BF186" i="9"/>
  <c r="BF146" i="9"/>
  <c r="BF154" i="9"/>
  <c r="BF155" i="9"/>
  <c r="BF160" i="9"/>
  <c r="BF161" i="9"/>
  <c r="BF163" i="9"/>
  <c r="BF166" i="9"/>
  <c r="BF169" i="9"/>
  <c r="BF171" i="9"/>
  <c r="BF172" i="9"/>
  <c r="BF175" i="9"/>
  <c r="BF176" i="9"/>
  <c r="BF181" i="9"/>
  <c r="BF185" i="9"/>
  <c r="BF192" i="9"/>
  <c r="E85" i="9"/>
  <c r="BF140" i="9"/>
  <c r="BF148" i="9"/>
  <c r="BF157" i="9"/>
  <c r="BF165" i="9"/>
  <c r="BF167" i="9"/>
  <c r="BF170" i="9"/>
  <c r="BF173" i="9"/>
  <c r="BF178" i="9"/>
  <c r="BF187" i="9"/>
  <c r="BF189" i="9"/>
  <c r="BF138" i="9"/>
  <c r="BF144" i="9"/>
  <c r="BF145" i="9"/>
  <c r="BF151" i="9"/>
  <c r="BF152" i="9"/>
  <c r="BF153" i="9"/>
  <c r="BF168" i="9"/>
  <c r="BF177" i="9"/>
  <c r="BF179" i="9"/>
  <c r="BF190" i="9"/>
  <c r="E85" i="8"/>
  <c r="J93" i="8"/>
  <c r="BF135" i="8"/>
  <c r="BF155" i="8"/>
  <c r="BF160" i="8"/>
  <c r="BF161" i="8"/>
  <c r="BF162" i="8"/>
  <c r="BF170" i="8"/>
  <c r="BF173" i="8"/>
  <c r="BF186" i="8"/>
  <c r="BF196" i="8"/>
  <c r="BF197" i="8"/>
  <c r="BF202" i="8"/>
  <c r="F96" i="8"/>
  <c r="BF138" i="8"/>
  <c r="BF140" i="8"/>
  <c r="BF144" i="8"/>
  <c r="BF145" i="8"/>
  <c r="BF147" i="8"/>
  <c r="BF149" i="8"/>
  <c r="BF150" i="8"/>
  <c r="BF152" i="8"/>
  <c r="BF153" i="8"/>
  <c r="BF156" i="8"/>
  <c r="BF157" i="8"/>
  <c r="BF158" i="8"/>
  <c r="BF159" i="8"/>
  <c r="BF166" i="8"/>
  <c r="BF171" i="8"/>
  <c r="BF172" i="8"/>
  <c r="BF174" i="8"/>
  <c r="BF178" i="8"/>
  <c r="BF184" i="8"/>
  <c r="BF189" i="8"/>
  <c r="BF191" i="8"/>
  <c r="BF195" i="8"/>
  <c r="BF136" i="8"/>
  <c r="BF137" i="8"/>
  <c r="BF143" i="8"/>
  <c r="BF164" i="8"/>
  <c r="BF167" i="8"/>
  <c r="BF169" i="8"/>
  <c r="BF175" i="8"/>
  <c r="BF176" i="8"/>
  <c r="BF180" i="8"/>
  <c r="BF185" i="8"/>
  <c r="BF187" i="8"/>
  <c r="BF190" i="8"/>
  <c r="BF194" i="8"/>
  <c r="BF198" i="8"/>
  <c r="BF199" i="8"/>
  <c r="BF200" i="8"/>
  <c r="BF203" i="8"/>
  <c r="BF139" i="8"/>
  <c r="BF146" i="8"/>
  <c r="BF148" i="8"/>
  <c r="BF151" i="8"/>
  <c r="BF163" i="8"/>
  <c r="BF165" i="8"/>
  <c r="BF177" i="8"/>
  <c r="BF179" i="8"/>
  <c r="BF181" i="8"/>
  <c r="BF182" i="8"/>
  <c r="BF183" i="8"/>
  <c r="BF188" i="8"/>
  <c r="BF192" i="8"/>
  <c r="J93" i="7"/>
  <c r="E122" i="7"/>
  <c r="F133" i="7"/>
  <c r="BF141" i="7"/>
  <c r="BF142" i="7"/>
  <c r="BF143" i="7"/>
  <c r="BF146" i="7"/>
  <c r="BF149" i="7"/>
  <c r="BF151" i="7"/>
  <c r="BF152" i="7"/>
  <c r="BF153" i="7"/>
  <c r="BF154" i="7"/>
  <c r="BF155" i="7"/>
  <c r="BF156" i="7"/>
  <c r="BF158" i="7"/>
  <c r="BF160" i="7"/>
  <c r="BF162" i="7"/>
  <c r="BF163" i="7"/>
  <c r="BF165" i="7"/>
  <c r="BF167" i="7"/>
  <c r="BF169" i="7"/>
  <c r="BF170" i="7"/>
  <c r="BF171" i="7"/>
  <c r="BF173" i="7"/>
  <c r="BF174" i="7"/>
  <c r="BF175" i="7"/>
  <c r="BF177" i="7"/>
  <c r="BF181" i="7"/>
  <c r="BF182" i="7"/>
  <c r="BF183" i="7"/>
  <c r="BF184" i="7"/>
  <c r="BF186" i="7"/>
  <c r="BF188" i="7"/>
  <c r="BF190" i="7"/>
  <c r="BF191" i="7"/>
  <c r="BF192" i="7"/>
  <c r="BF193" i="7"/>
  <c r="BF194" i="7"/>
  <c r="BF196" i="7"/>
  <c r="BF197" i="7"/>
  <c r="BF198" i="7"/>
  <c r="BF201" i="7"/>
  <c r="BF204" i="7"/>
  <c r="BF206" i="7"/>
  <c r="BF208" i="7"/>
  <c r="BF139" i="7"/>
  <c r="BF147" i="7"/>
  <c r="BF148" i="7"/>
  <c r="BF150" i="7"/>
  <c r="BF157" i="7"/>
  <c r="BF159" i="7"/>
  <c r="BF161" i="7"/>
  <c r="BF164" i="7"/>
  <c r="BF166" i="7"/>
  <c r="BF172" i="7"/>
  <c r="BF176" i="7"/>
  <c r="BF178" i="7"/>
  <c r="BF179" i="7"/>
  <c r="BF185" i="7"/>
  <c r="BF189" i="7"/>
  <c r="BF195" i="7"/>
  <c r="BF202" i="7"/>
  <c r="BF207" i="7"/>
  <c r="J120" i="6"/>
  <c r="BF131" i="6"/>
  <c r="BF132" i="6"/>
  <c r="BF130" i="6"/>
  <c r="E112" i="6"/>
  <c r="BF129" i="6"/>
  <c r="BF133" i="6"/>
  <c r="BF134" i="6"/>
  <c r="F96" i="5"/>
  <c r="J125" i="5"/>
  <c r="BF145" i="5"/>
  <c r="BF150" i="5"/>
  <c r="E117" i="5"/>
  <c r="BF135" i="5"/>
  <c r="BF152" i="5"/>
  <c r="BF134" i="5"/>
  <c r="BF136" i="5"/>
  <c r="BF139" i="5"/>
  <c r="BF140" i="5"/>
  <c r="BF143" i="5"/>
  <c r="BF144" i="5"/>
  <c r="BF138" i="5"/>
  <c r="BF141" i="5"/>
  <c r="BF147" i="5"/>
  <c r="BF151" i="5"/>
  <c r="BF132" i="4"/>
  <c r="J93" i="4"/>
  <c r="BF130" i="4"/>
  <c r="BF131" i="4"/>
  <c r="BF136" i="4"/>
  <c r="BF138" i="4"/>
  <c r="F96" i="4"/>
  <c r="E113" i="4"/>
  <c r="BF134" i="4"/>
  <c r="BF139" i="4"/>
  <c r="BF135" i="4"/>
  <c r="BF137" i="4"/>
  <c r="J128" i="3"/>
  <c r="F131" i="3"/>
  <c r="BF138" i="3"/>
  <c r="BF140" i="3"/>
  <c r="BF146" i="3"/>
  <c r="BF148" i="3"/>
  <c r="BF149" i="3"/>
  <c r="BF150" i="3"/>
  <c r="BF151" i="3"/>
  <c r="BF163" i="3"/>
  <c r="BF164" i="3"/>
  <c r="BF168" i="3"/>
  <c r="BF171" i="3"/>
  <c r="BF174" i="3"/>
  <c r="BF177" i="3"/>
  <c r="BF186" i="3"/>
  <c r="BF139" i="3"/>
  <c r="BF141" i="3"/>
  <c r="BF142" i="3"/>
  <c r="BF143" i="3"/>
  <c r="BF152" i="3"/>
  <c r="BF154" i="3"/>
  <c r="BF156" i="3"/>
  <c r="BF159" i="3"/>
  <c r="BF165" i="3"/>
  <c r="BF167" i="3"/>
  <c r="BF169" i="3"/>
  <c r="BF175" i="3"/>
  <c r="BF179" i="3"/>
  <c r="BF182" i="3"/>
  <c r="BF183" i="3"/>
  <c r="BF184" i="3"/>
  <c r="E85" i="3"/>
  <c r="BF136" i="3"/>
  <c r="BF137" i="3"/>
  <c r="BF145" i="3"/>
  <c r="BF155" i="3"/>
  <c r="BF158" i="3"/>
  <c r="BF176" i="3"/>
  <c r="BF144" i="3"/>
  <c r="BF147" i="3"/>
  <c r="BF153" i="3"/>
  <c r="BF157" i="3"/>
  <c r="BF160" i="3"/>
  <c r="BF166" i="3"/>
  <c r="E85" i="2"/>
  <c r="BF140" i="2"/>
  <c r="BF151" i="2"/>
  <c r="BF153" i="2"/>
  <c r="BF157" i="2"/>
  <c r="BF158" i="2"/>
  <c r="BF160" i="2"/>
  <c r="BF161" i="2"/>
  <c r="BF167" i="2"/>
  <c r="BF170" i="2"/>
  <c r="BF172" i="2"/>
  <c r="F127" i="2"/>
  <c r="BF132" i="2"/>
  <c r="BF136" i="2"/>
  <c r="BF139" i="2"/>
  <c r="BF145" i="2"/>
  <c r="BF148" i="2"/>
  <c r="BF154" i="2"/>
  <c r="BF159" i="2"/>
  <c r="BF162" i="2"/>
  <c r="BF163" i="2"/>
  <c r="BF164" i="2"/>
  <c r="BF175" i="2"/>
  <c r="BF176" i="2"/>
  <c r="J93" i="2"/>
  <c r="BF133" i="2"/>
  <c r="BF134" i="2"/>
  <c r="BF135" i="2"/>
  <c r="BF137" i="2"/>
  <c r="BF138" i="2"/>
  <c r="BF142" i="2"/>
  <c r="BF143" i="2"/>
  <c r="BF149" i="2"/>
  <c r="BF150" i="2"/>
  <c r="BF152" i="2"/>
  <c r="BF155" i="2"/>
  <c r="BF156" i="2"/>
  <c r="BF165" i="2"/>
  <c r="BF166" i="2"/>
  <c r="BF168" i="2"/>
  <c r="BF169" i="2"/>
  <c r="BF171" i="2"/>
  <c r="BF173" i="2"/>
  <c r="AU102" i="1"/>
  <c r="F41" i="2"/>
  <c r="BD97" i="1" s="1"/>
  <c r="F40" i="2"/>
  <c r="BC97" i="1"/>
  <c r="F41" i="3"/>
  <c r="BD98" i="1" s="1"/>
  <c r="F40" i="4"/>
  <c r="BC99" i="1" s="1"/>
  <c r="F41" i="4"/>
  <c r="BD99" i="1"/>
  <c r="F37" i="5"/>
  <c r="AZ101" i="1"/>
  <c r="AZ100" i="1"/>
  <c r="AV100" i="1" s="1"/>
  <c r="F40" i="5"/>
  <c r="BC101" i="1" s="1"/>
  <c r="BC100" i="1" s="1"/>
  <c r="AY100" i="1" s="1"/>
  <c r="F37" i="6"/>
  <c r="AZ103" i="1" s="1"/>
  <c r="AZ102" i="1" s="1"/>
  <c r="AV102" i="1" s="1"/>
  <c r="F41" i="6"/>
  <c r="BD103" i="1" s="1"/>
  <c r="BD102" i="1" s="1"/>
  <c r="F40" i="7"/>
  <c r="BC105" i="1"/>
  <c r="F37" i="7"/>
  <c r="AZ105" i="1"/>
  <c r="F40" i="8"/>
  <c r="BC106" i="1"/>
  <c r="J37" i="8"/>
  <c r="AV106" i="1" s="1"/>
  <c r="F37" i="9"/>
  <c r="AZ108" i="1"/>
  <c r="AZ107" i="1"/>
  <c r="AV107" i="1"/>
  <c r="J37" i="9"/>
  <c r="AV108" i="1"/>
  <c r="F40" i="9"/>
  <c r="BC108" i="1" s="1"/>
  <c r="BC107" i="1" s="1"/>
  <c r="AY107" i="1" s="1"/>
  <c r="F39" i="10"/>
  <c r="BB110" i="1" s="1"/>
  <c r="BB109" i="1" s="1"/>
  <c r="AX109" i="1" s="1"/>
  <c r="F40" i="11"/>
  <c r="BC112" i="1" s="1"/>
  <c r="BC111" i="1" s="1"/>
  <c r="AY111" i="1" s="1"/>
  <c r="F37" i="12"/>
  <c r="AZ116" i="1" s="1"/>
  <c r="AZ115" i="1" s="1"/>
  <c r="J37" i="12"/>
  <c r="AV116" i="1" s="1"/>
  <c r="F39" i="13"/>
  <c r="BB118" i="1"/>
  <c r="BB117" i="1"/>
  <c r="AX117" i="1"/>
  <c r="F41" i="13"/>
  <c r="BD118" i="1" s="1"/>
  <c r="BD117" i="1" s="1"/>
  <c r="J37" i="14"/>
  <c r="AV119" i="1" s="1"/>
  <c r="F40" i="14"/>
  <c r="BC119" i="1" s="1"/>
  <c r="F37" i="2"/>
  <c r="AZ97" i="1" s="1"/>
  <c r="AS95" i="1"/>
  <c r="J37" i="3"/>
  <c r="AV98" i="1" s="1"/>
  <c r="F37" i="3"/>
  <c r="AZ98" i="1" s="1"/>
  <c r="F37" i="4"/>
  <c r="AZ99" i="1" s="1"/>
  <c r="F39" i="4"/>
  <c r="BB99" i="1" s="1"/>
  <c r="J37" i="5"/>
  <c r="AV101" i="1" s="1"/>
  <c r="F39" i="5"/>
  <c r="BB101" i="1"/>
  <c r="BB100" i="1"/>
  <c r="AX100" i="1"/>
  <c r="F40" i="6"/>
  <c r="BC103" i="1" s="1"/>
  <c r="BC102" i="1" s="1"/>
  <c r="AY102" i="1" s="1"/>
  <c r="J37" i="7"/>
  <c r="AV105" i="1"/>
  <c r="F37" i="8"/>
  <c r="AZ106" i="1"/>
  <c r="F41" i="8"/>
  <c r="BD106" i="1" s="1"/>
  <c r="F39" i="9"/>
  <c r="BB108" i="1" s="1"/>
  <c r="BB107" i="1" s="1"/>
  <c r="AX107" i="1" s="1"/>
  <c r="J37" i="10"/>
  <c r="AV110" i="1" s="1"/>
  <c r="F37" i="11"/>
  <c r="AZ112" i="1" s="1"/>
  <c r="AZ111" i="1" s="1"/>
  <c r="AV111" i="1" s="1"/>
  <c r="J37" i="11"/>
  <c r="AV112" i="1"/>
  <c r="F40" i="12"/>
  <c r="BC116" i="1" s="1"/>
  <c r="BC115" i="1" s="1"/>
  <c r="AY115" i="1" s="1"/>
  <c r="F37" i="13"/>
  <c r="AZ118" i="1" s="1"/>
  <c r="AZ117" i="1" s="1"/>
  <c r="AV117" i="1" s="1"/>
  <c r="F39" i="14"/>
  <c r="BB119" i="1" s="1"/>
  <c r="F37" i="14"/>
  <c r="AZ119" i="1" s="1"/>
  <c r="J37" i="2"/>
  <c r="AV97" i="1" s="1"/>
  <c r="AS114" i="1"/>
  <c r="AS113" i="1"/>
  <c r="F39" i="3"/>
  <c r="BB98" i="1" s="1"/>
  <c r="F40" i="3"/>
  <c r="BC98" i="1" s="1"/>
  <c r="J37" i="4"/>
  <c r="AV99" i="1" s="1"/>
  <c r="F41" i="5"/>
  <c r="BD101" i="1"/>
  <c r="BD100" i="1"/>
  <c r="J37" i="6"/>
  <c r="AV103" i="1" s="1"/>
  <c r="F39" i="6"/>
  <c r="BB103" i="1" s="1"/>
  <c r="BB102" i="1" s="1"/>
  <c r="AX102" i="1" s="1"/>
  <c r="F41" i="7"/>
  <c r="BD105" i="1" s="1"/>
  <c r="F39" i="7"/>
  <c r="BB105" i="1"/>
  <c r="F39" i="8"/>
  <c r="BB106" i="1"/>
  <c r="F41" i="9"/>
  <c r="BD108" i="1"/>
  <c r="BD107" i="1"/>
  <c r="F37" i="10"/>
  <c r="AZ110" i="1" s="1"/>
  <c r="AZ109" i="1" s="1"/>
  <c r="AV109" i="1" s="1"/>
  <c r="F41" i="10"/>
  <c r="BD110" i="1" s="1"/>
  <c r="BD109" i="1" s="1"/>
  <c r="F40" i="10"/>
  <c r="BC110" i="1" s="1"/>
  <c r="BC109" i="1" s="1"/>
  <c r="AY109" i="1" s="1"/>
  <c r="F39" i="11"/>
  <c r="BB112" i="1"/>
  <c r="BB111" i="1" s="1"/>
  <c r="AX111" i="1" s="1"/>
  <c r="F41" i="11"/>
  <c r="BD112" i="1"/>
  <c r="BD111" i="1"/>
  <c r="F39" i="12"/>
  <c r="BB116" i="1" s="1"/>
  <c r="BB115" i="1" s="1"/>
  <c r="AX115" i="1" s="1"/>
  <c r="F41" i="12"/>
  <c r="BD116" i="1" s="1"/>
  <c r="BD115" i="1" s="1"/>
  <c r="J37" i="13"/>
  <c r="AV118" i="1"/>
  <c r="F40" i="13"/>
  <c r="BC118" i="1"/>
  <c r="BC117" i="1" s="1"/>
  <c r="AY117" i="1" s="1"/>
  <c r="F41" i="14"/>
  <c r="BD119" i="1" s="1"/>
  <c r="T134" i="3" l="1"/>
  <c r="R134" i="3"/>
  <c r="J146" i="5"/>
  <c r="J105" i="5" s="1"/>
  <c r="BK133" i="8"/>
  <c r="J133" i="8" s="1"/>
  <c r="J101" i="8" s="1"/>
  <c r="R132" i="8"/>
  <c r="T132" i="5"/>
  <c r="T131" i="5" s="1"/>
  <c r="R146" i="2"/>
  <c r="R130" i="2" s="1"/>
  <c r="T129" i="12"/>
  <c r="T128" i="12" s="1"/>
  <c r="P129" i="12"/>
  <c r="P128" i="12"/>
  <c r="AU116" i="1"/>
  <c r="R144" i="7"/>
  <c r="R136" i="7"/>
  <c r="P134" i="3"/>
  <c r="AU98" i="1"/>
  <c r="P146" i="2"/>
  <c r="P130" i="2"/>
  <c r="AU97" i="1"/>
  <c r="P128" i="13"/>
  <c r="P127" i="13" s="1"/>
  <c r="AU118" i="1" s="1"/>
  <c r="AU117" i="1" s="1"/>
  <c r="AU114" i="1" s="1"/>
  <c r="AU113" i="1" s="1"/>
  <c r="R142" i="9"/>
  <c r="R135" i="9"/>
  <c r="T141" i="8"/>
  <c r="T144" i="7"/>
  <c r="T136" i="7"/>
  <c r="R132" i="5"/>
  <c r="R131" i="5" s="1"/>
  <c r="P132" i="5"/>
  <c r="P131" i="5" s="1"/>
  <c r="AU101" i="1" s="1"/>
  <c r="AU100" i="1" s="1"/>
  <c r="T128" i="4"/>
  <c r="T127" i="4"/>
  <c r="T146" i="2"/>
  <c r="T130" i="2"/>
  <c r="R128" i="13"/>
  <c r="R127" i="13"/>
  <c r="P142" i="9"/>
  <c r="P135" i="9"/>
  <c r="AU108" i="1" s="1"/>
  <c r="AU107" i="1" s="1"/>
  <c r="P141" i="8"/>
  <c r="P132" i="8"/>
  <c r="AU106" i="1"/>
  <c r="T132" i="8"/>
  <c r="P144" i="7"/>
  <c r="P136" i="7" s="1"/>
  <c r="AU105" i="1" s="1"/>
  <c r="BK137" i="7"/>
  <c r="J137" i="7"/>
  <c r="J101" i="7"/>
  <c r="BK144" i="7"/>
  <c r="J144" i="7" s="1"/>
  <c r="J104" i="7" s="1"/>
  <c r="BK128" i="13"/>
  <c r="J128" i="13"/>
  <c r="J101" i="13" s="1"/>
  <c r="BK180" i="3"/>
  <c r="J180" i="3" s="1"/>
  <c r="J108" i="3" s="1"/>
  <c r="BK128" i="4"/>
  <c r="J128" i="4"/>
  <c r="J101" i="4" s="1"/>
  <c r="BK146" i="2"/>
  <c r="J146" i="2" s="1"/>
  <c r="J104" i="2" s="1"/>
  <c r="BK161" i="3"/>
  <c r="J161" i="3"/>
  <c r="J102" i="3" s="1"/>
  <c r="BK148" i="5"/>
  <c r="J148" i="5" s="1"/>
  <c r="J106" i="5" s="1"/>
  <c r="BK199" i="7"/>
  <c r="J199" i="7"/>
  <c r="J109" i="7"/>
  <c r="BK141" i="8"/>
  <c r="J141" i="8" s="1"/>
  <c r="J103" i="8" s="1"/>
  <c r="BK136" i="9"/>
  <c r="J136" i="9"/>
  <c r="J101" i="9" s="1"/>
  <c r="BK127" i="10"/>
  <c r="J127" i="10" s="1"/>
  <c r="J101" i="10" s="1"/>
  <c r="BK127" i="11"/>
  <c r="J127" i="11"/>
  <c r="J101" i="11" s="1"/>
  <c r="BK129" i="12"/>
  <c r="J129" i="12" s="1"/>
  <c r="J101" i="12" s="1"/>
  <c r="BK125" i="14"/>
  <c r="J125" i="14" s="1"/>
  <c r="J100" i="14" s="1"/>
  <c r="BK172" i="3"/>
  <c r="J172" i="3" s="1"/>
  <c r="J105" i="3" s="1"/>
  <c r="BK127" i="6"/>
  <c r="J127" i="6" s="1"/>
  <c r="J101" i="6" s="1"/>
  <c r="BK135" i="9"/>
  <c r="J135" i="9" s="1"/>
  <c r="J100" i="9" s="1"/>
  <c r="J132" i="5"/>
  <c r="J101" i="5"/>
  <c r="J38" i="3"/>
  <c r="AW98" i="1" s="1"/>
  <c r="AT98" i="1" s="1"/>
  <c r="BC96" i="1"/>
  <c r="AY96" i="1" s="1"/>
  <c r="AZ96" i="1"/>
  <c r="AV96" i="1" s="1"/>
  <c r="J38" i="5"/>
  <c r="AW101" i="1" s="1"/>
  <c r="AT101" i="1" s="1"/>
  <c r="BC104" i="1"/>
  <c r="AY104" i="1" s="1"/>
  <c r="J38" i="8"/>
  <c r="AW106" i="1" s="1"/>
  <c r="AT106" i="1" s="1"/>
  <c r="F38" i="10"/>
  <c r="BA110" i="1" s="1"/>
  <c r="BA109" i="1" s="1"/>
  <c r="AW109" i="1" s="1"/>
  <c r="AT109" i="1" s="1"/>
  <c r="F38" i="11"/>
  <c r="BA112" i="1" s="1"/>
  <c r="BA111" i="1" s="1"/>
  <c r="AW111" i="1" s="1"/>
  <c r="AT111" i="1" s="1"/>
  <c r="AV115" i="1"/>
  <c r="F38" i="12"/>
  <c r="BA116" i="1" s="1"/>
  <c r="BA115" i="1" s="1"/>
  <c r="BD114" i="1"/>
  <c r="BD113" i="1" s="1"/>
  <c r="J38" i="14"/>
  <c r="AW119" i="1" s="1"/>
  <c r="AT119" i="1" s="1"/>
  <c r="AZ114" i="1"/>
  <c r="AV114" i="1" s="1"/>
  <c r="BC114" i="1"/>
  <c r="AY114" i="1" s="1"/>
  <c r="J38" i="2"/>
  <c r="AW97" i="1" s="1"/>
  <c r="AT97" i="1" s="1"/>
  <c r="F38" i="4"/>
  <c r="BA99" i="1" s="1"/>
  <c r="F38" i="6"/>
  <c r="BA103" i="1" s="1"/>
  <c r="BA102" i="1" s="1"/>
  <c r="AW102" i="1" s="1"/>
  <c r="AT102" i="1" s="1"/>
  <c r="F38" i="7"/>
  <c r="BA105" i="1" s="1"/>
  <c r="J38" i="9"/>
  <c r="AW108" i="1" s="1"/>
  <c r="AT108" i="1" s="1"/>
  <c r="F38" i="13"/>
  <c r="BA118" i="1"/>
  <c r="BA117" i="1"/>
  <c r="AW117" i="1"/>
  <c r="AT117" i="1" s="1"/>
  <c r="AU115" i="1"/>
  <c r="AS94" i="1"/>
  <c r="F38" i="3"/>
  <c r="BA98" i="1" s="1"/>
  <c r="BB96" i="1"/>
  <c r="BD96" i="1"/>
  <c r="F38" i="5"/>
  <c r="BA101" i="1"/>
  <c r="BA100" i="1"/>
  <c r="AW100" i="1" s="1"/>
  <c r="AT100" i="1" s="1"/>
  <c r="BB104" i="1"/>
  <c r="AX104" i="1"/>
  <c r="BD104" i="1"/>
  <c r="AZ104" i="1"/>
  <c r="AV104" i="1"/>
  <c r="F38" i="8"/>
  <c r="BA106" i="1" s="1"/>
  <c r="J38" i="10"/>
  <c r="AW110" i="1" s="1"/>
  <c r="AT110" i="1" s="1"/>
  <c r="J38" i="11"/>
  <c r="AW112" i="1" s="1"/>
  <c r="AT112" i="1" s="1"/>
  <c r="J38" i="12"/>
  <c r="AW116" i="1" s="1"/>
  <c r="AT116" i="1" s="1"/>
  <c r="F38" i="14"/>
  <c r="BA119" i="1" s="1"/>
  <c r="BB114" i="1"/>
  <c r="AX114" i="1" s="1"/>
  <c r="F38" i="2"/>
  <c r="BA97" i="1" s="1"/>
  <c r="J38" i="4"/>
  <c r="AW99" i="1" s="1"/>
  <c r="AT99" i="1" s="1"/>
  <c r="J38" i="6"/>
  <c r="AW103" i="1" s="1"/>
  <c r="AT103" i="1" s="1"/>
  <c r="J38" i="7"/>
  <c r="AW105" i="1" s="1"/>
  <c r="AT105" i="1" s="1"/>
  <c r="F38" i="9"/>
  <c r="BA108" i="1"/>
  <c r="BA107" i="1"/>
  <c r="AW107" i="1"/>
  <c r="AT107" i="1"/>
  <c r="J38" i="13"/>
  <c r="AW118" i="1" s="1"/>
  <c r="AT118" i="1" s="1"/>
  <c r="BK134" i="3" l="1"/>
  <c r="J134" i="3" s="1"/>
  <c r="J34" i="3" s="1"/>
  <c r="AG98" i="1" s="1"/>
  <c r="BK126" i="11"/>
  <c r="J126" i="11" s="1"/>
  <c r="J34" i="11" s="1"/>
  <c r="AG112" i="1" s="1"/>
  <c r="AG111" i="1" s="1"/>
  <c r="BK127" i="13"/>
  <c r="J127" i="13"/>
  <c r="BK126" i="10"/>
  <c r="J126" i="10" s="1"/>
  <c r="J100" i="10" s="1"/>
  <c r="BK127" i="4"/>
  <c r="J127" i="4"/>
  <c r="J100" i="4" s="1"/>
  <c r="BK131" i="5"/>
  <c r="J131" i="5"/>
  <c r="J34" i="5" s="1"/>
  <c r="AG101" i="1" s="1"/>
  <c r="AG100" i="1" s="1"/>
  <c r="AN100" i="1" s="1"/>
  <c r="BK136" i="7"/>
  <c r="J136" i="7" s="1"/>
  <c r="J100" i="7" s="1"/>
  <c r="BK130" i="2"/>
  <c r="J130" i="2" s="1"/>
  <c r="J100" i="2" s="1"/>
  <c r="BK126" i="6"/>
  <c r="J126" i="6" s="1"/>
  <c r="J100" i="6" s="1"/>
  <c r="BK132" i="8"/>
  <c r="J132" i="8" s="1"/>
  <c r="J100" i="8" s="1"/>
  <c r="BK128" i="12"/>
  <c r="J128" i="12" s="1"/>
  <c r="J34" i="12" s="1"/>
  <c r="AG116" i="1" s="1"/>
  <c r="AG115" i="1" s="1"/>
  <c r="AU104" i="1"/>
  <c r="AU95" i="1" s="1"/>
  <c r="AU94" i="1" s="1"/>
  <c r="AX96" i="1"/>
  <c r="J34" i="9"/>
  <c r="AG108" i="1" s="1"/>
  <c r="AG107" i="1" s="1"/>
  <c r="AN107" i="1" s="1"/>
  <c r="AZ95" i="1"/>
  <c r="AV95" i="1" s="1"/>
  <c r="AZ113" i="1"/>
  <c r="AV113" i="1" s="1"/>
  <c r="BC113" i="1"/>
  <c r="AY113" i="1" s="1"/>
  <c r="AU96" i="1"/>
  <c r="J34" i="13"/>
  <c r="AG118" i="1" s="1"/>
  <c r="AG117" i="1" s="1"/>
  <c r="BA96" i="1"/>
  <c r="AW96" i="1" s="1"/>
  <c r="AT96" i="1" s="1"/>
  <c r="BB95" i="1"/>
  <c r="AX95" i="1" s="1"/>
  <c r="J34" i="14"/>
  <c r="AG119" i="1" s="1"/>
  <c r="BD95" i="1"/>
  <c r="AW115" i="1"/>
  <c r="AT115" i="1" s="1"/>
  <c r="BA114" i="1"/>
  <c r="AW114" i="1" s="1"/>
  <c r="AT114" i="1" s="1"/>
  <c r="BA104" i="1"/>
  <c r="AW104" i="1" s="1"/>
  <c r="AT104" i="1" s="1"/>
  <c r="BC95" i="1"/>
  <c r="AY95" i="1" s="1"/>
  <c r="BB113" i="1"/>
  <c r="AX113" i="1" s="1"/>
  <c r="AG114" i="1" l="1"/>
  <c r="AG113" i="1" s="1"/>
  <c r="J43" i="14"/>
  <c r="J43" i="3"/>
  <c r="J43" i="12"/>
  <c r="J43" i="11"/>
  <c r="J43" i="5"/>
  <c r="J43" i="13"/>
  <c r="J100" i="3"/>
  <c r="J100" i="5"/>
  <c r="J100" i="13"/>
  <c r="J100" i="11"/>
  <c r="J100" i="12"/>
  <c r="J43" i="9"/>
  <c r="AN108" i="1"/>
  <c r="AN98" i="1"/>
  <c r="AN101" i="1"/>
  <c r="AN111" i="1"/>
  <c r="AN119" i="1"/>
  <c r="AN117" i="1"/>
  <c r="AN112" i="1"/>
  <c r="AN116" i="1"/>
  <c r="AN118" i="1"/>
  <c r="AN115" i="1"/>
  <c r="BD94" i="1"/>
  <c r="W33" i="1" s="1"/>
  <c r="J34" i="4"/>
  <c r="AG99" i="1" s="1"/>
  <c r="J34" i="7"/>
  <c r="AG105" i="1" s="1"/>
  <c r="AG104" i="1" s="1"/>
  <c r="J34" i="6"/>
  <c r="AG103" i="1"/>
  <c r="AG102" i="1" s="1"/>
  <c r="AN102" i="1" s="1"/>
  <c r="AZ94" i="1"/>
  <c r="W29" i="1" s="1"/>
  <c r="J34" i="8"/>
  <c r="AG106" i="1"/>
  <c r="J34" i="10"/>
  <c r="AG110" i="1" s="1"/>
  <c r="AG109" i="1" s="1"/>
  <c r="AN109" i="1" s="1"/>
  <c r="J34" i="2"/>
  <c r="AG97" i="1" s="1"/>
  <c r="AN97" i="1" s="1"/>
  <c r="BA95" i="1"/>
  <c r="AW95" i="1" s="1"/>
  <c r="AT95" i="1" s="1"/>
  <c r="BA113" i="1"/>
  <c r="AW113" i="1" s="1"/>
  <c r="AT113" i="1" s="1"/>
  <c r="BB94" i="1"/>
  <c r="AX94" i="1" s="1"/>
  <c r="BC94" i="1"/>
  <c r="W32" i="1" s="1"/>
  <c r="AN114" i="1" l="1"/>
  <c r="AN113" i="1"/>
  <c r="J43" i="8"/>
  <c r="J43" i="6"/>
  <c r="J43" i="2"/>
  <c r="AN106" i="1"/>
  <c r="J43" i="7"/>
  <c r="J43" i="4"/>
  <c r="J43" i="10"/>
  <c r="AN110" i="1"/>
  <c r="AN99" i="1"/>
  <c r="AN103" i="1"/>
  <c r="AN105" i="1"/>
  <c r="AN104" i="1"/>
  <c r="AG96" i="1"/>
  <c r="AG95" i="1" s="1"/>
  <c r="AG94" i="1" s="1"/>
  <c r="AK26" i="1" s="1"/>
  <c r="AY94" i="1"/>
  <c r="BA94" i="1"/>
  <c r="W30" i="1" s="1"/>
  <c r="W31" i="1"/>
  <c r="AV94" i="1"/>
  <c r="AK29" i="1" s="1"/>
  <c r="AN95" i="1" l="1"/>
  <c r="AN96" i="1"/>
  <c r="AW94" i="1"/>
  <c r="AK30" i="1" s="1"/>
  <c r="AK35" i="1" s="1"/>
  <c r="AT94" i="1" l="1"/>
  <c r="AN94" i="1" l="1"/>
</calcChain>
</file>

<file path=xl/sharedStrings.xml><?xml version="1.0" encoding="utf-8"?>
<sst xmlns="http://schemas.openxmlformats.org/spreadsheetml/2006/main" count="7210" uniqueCount="1341">
  <si>
    <t>Export Komplet</t>
  </si>
  <si>
    <t/>
  </si>
  <si>
    <t>2.0</t>
  </si>
  <si>
    <t>False</t>
  </si>
  <si>
    <t>{3d804b92-a723-441c-a567-34e1095f6e03}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</si>
  <si>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</si>
  <si>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</si>
  <si>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</si>
  <si>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</si>
  <si>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</si>
  <si>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</si>
  <si>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</si>
  <si>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2024/206</t>
  </si>
  <si>
    <t>Stavba:</t>
  </si>
  <si>
    <t>Obnova budovy materskej a základnej školy Vyšná Sitnica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</si>
  <si>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</si>
  <si>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</si>
  <si>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</si>
  <si>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</si>
  <si>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</si>
  <si>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</si>
  <si>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</si>
  <si>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</si>
  <si>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</si>
  <si>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</si>
  <si>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</si>
  <si>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</si>
  <si>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</si>
  <si>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</si>
  <si>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</si>
  <si>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</si>
  <si>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</si>
  <si>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</si>
  <si>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</si>
  <si>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</si>
  <si>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</si>
  <si>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</si>
  <si>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</si>
  <si>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</si>
  <si>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</si>
  <si>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</si>
  <si>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</si>
  <si>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</si>
  <si>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</si>
  <si>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</si>
  <si>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</si>
  <si>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</si>
  <si>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</si>
  <si>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</si>
  <si>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</si>
  <si>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</si>
  <si>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</si>
  <si>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</si>
  <si>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</si>
  <si>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</si>
  <si>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</si>
  <si>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</si>
  <si>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</si>
  <si>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</si>
  <si>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</si>
  <si>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</si>
  <si>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</si>
  <si>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</si>
  <si>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</si>
  <si>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</si>
  <si>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</si>
  <si>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</si>
  <si>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</si>
  <si>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</si>
  <si>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</si>
  <si>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</si>
  <si>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</si>
  <si>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A</t>
  </si>
  <si>
    <t>energetické aktivity</t>
  </si>
  <si>
    <t>STA</t>
  </si>
  <si>
    <t>1</t>
  </si>
  <si>
    <t>{001499d3-18c6-47c0-890f-51ec7dc85381}</t>
  </si>
  <si>
    <t>Zateplenie</t>
  </si>
  <si>
    <t>Časť</t>
  </si>
  <si>
    <t>2</t>
  </si>
  <si>
    <t>{207e7c14-536b-4827-817f-80b2689a1752}</t>
  </si>
  <si>
    <t>/</t>
  </si>
  <si>
    <t>Zlepšenie tepelnej ochrany otvorových konštrukcií</t>
  </si>
  <si>
    <t>3</t>
  </si>
  <si>
    <t>{a9f1b6d5-c0de-40ee-a650-28d82894cd23}</t>
  </si>
  <si>
    <t>Zlepšenie tepelnej ochrany obvodových stien a stropu nad vonkajším prostredím</t>
  </si>
  <si>
    <t>{6bdba164-67bb-458b-b05a-321599cd8137}</t>
  </si>
  <si>
    <t>Zlepšenie tepelnej ochrany strešného plášťa</t>
  </si>
  <si>
    <t>{ec3d07e6-1887-41a7-9295-e7ed1e1187f4}</t>
  </si>
  <si>
    <t>Vlhkosť</t>
  </si>
  <si>
    <t>{3974ba77-ecf4-4da8-802b-533540ec15c4}</t>
  </si>
  <si>
    <t>Sanácia vlhkosti stien</t>
  </si>
  <si>
    <t>{6c19e87a-5ccd-4491-bc47-97606a081286}</t>
  </si>
  <si>
    <t xml:space="preserve">Adaptačné opatrenia  </t>
  </si>
  <si>
    <t>{09a8f50f-68cb-41cb-97d2-f696cc065ab1}</t>
  </si>
  <si>
    <t>Inštalácia tieniacej techniky alebo iných tieniacich prvkov za účelom zníženia spotreby energie, inš</t>
  </si>
  <si>
    <t>{33a70adf-2e37-4327-a447-123c49b82123}</t>
  </si>
  <si>
    <t>4</t>
  </si>
  <si>
    <t>Vykurovanie</t>
  </si>
  <si>
    <t>{d80c3cea-e3a2-4193-b4cd-3c163279d435}</t>
  </si>
  <si>
    <t>Výmena/inštalácia zdroja tepla</t>
  </si>
  <si>
    <t>{c0271e1a-1f23-4371-a039-852b9fd333cf}</t>
  </si>
  <si>
    <t>Výmena/inštalácia vykurovacieho systému</t>
  </si>
  <si>
    <t>{ba41a47d-4a64-4e35-b505-8f1fab5451a4}</t>
  </si>
  <si>
    <t>5</t>
  </si>
  <si>
    <t>Príprava teplej vody</t>
  </si>
  <si>
    <t>{c9d0e9c8-c30e-410b-837a-25f18a64a5af}</t>
  </si>
  <si>
    <t>{8905d291-e4f3-4400-a49c-4ae96ba06861}</t>
  </si>
  <si>
    <t>6</t>
  </si>
  <si>
    <t>Osvetlenie</t>
  </si>
  <si>
    <t>{3602028e-8de1-4a16-8286-dc5c8552e826}</t>
  </si>
  <si>
    <t>Modernizácia systému umelého osvetlenia založená na inštalácií nových svietidiel</t>
  </si>
  <si>
    <t>{f4c3dc2c-d5c3-4847-a061-948c0699df2c}</t>
  </si>
  <si>
    <t>7</t>
  </si>
  <si>
    <t xml:space="preserve">Vetranie a chladenie </t>
  </si>
  <si>
    <t>{4e2d0402-2d3b-4e09-a86f-9ab2f6709253}</t>
  </si>
  <si>
    <t>Inštalácia alebo výmena systémov núteného vetrania so spätným získavaním tepla</t>
  </si>
  <si>
    <t>{61e74a4b-17eb-45a8-8a62-37c7205518c0}</t>
  </si>
  <si>
    <t>B</t>
  </si>
  <si>
    <t xml:space="preserve">iné aktivity </t>
  </si>
  <si>
    <t>{1e60a9c0-6d55-4ce5-8fe0-efd70f716505}</t>
  </si>
  <si>
    <t>B2</t>
  </si>
  <si>
    <t>Ďalšie aktivity</t>
  </si>
  <si>
    <t>{9c821a01-35ca-4d34-bf5f-afaf56617b80}</t>
  </si>
  <si>
    <t>Aktivity realizované na budove</t>
  </si>
  <si>
    <t>{f213adbb-7e63-4696-b925-d66015fe89ae}</t>
  </si>
  <si>
    <t>Obnova vonkajších povrchových úprav a otvorových konštrukcií bez zlepšenia tepelnoizolačných vlast..</t>
  </si>
  <si>
    <t>{4fd6a534-ca6a-4b78-b040-a567f22690a6}</t>
  </si>
  <si>
    <t>Aktivity relaizované v budove</t>
  </si>
  <si>
    <t>{6a888b71-8ac2-4196-b89a-2d90be5a2984}</t>
  </si>
  <si>
    <t>Vnútorné rozvody inžinierskych sietí okrem vykurovania a teplej vody</t>
  </si>
  <si>
    <t>{1247136c-44ee-48c6-9c80-cf20a8164558}</t>
  </si>
  <si>
    <t>Realizácia ďalších relevantných aktivít bez pozitívneho vplyvu na energetickú hospodárnosť budovy</t>
  </si>
  <si>
    <t>{804fd53a-c59d-4509-8890-6b9aebeae57b}</t>
  </si>
  <si>
    <t>KRYCÍ LIST ROZPOČTU</t>
  </si>
  <si>
    <t>Objekt:</t>
  </si>
  <si>
    <t>A - energetické aktivity</t>
  </si>
  <si>
    <t>Časť:</t>
  </si>
  <si>
    <t>1 - Zateplenie</t>
  </si>
  <si>
    <t>Úroveň 3:</t>
  </si>
  <si>
    <t>1 - Zlepšenie tepelnej ochrany otvorových konštrukcií</t>
  </si>
  <si>
    <t>Vyšná Sitnica súp. č.: 1, parcela č.: KN-C 178</t>
  </si>
  <si>
    <t>Ing. Rastislav Chamaj</t>
  </si>
  <si>
    <t>Ing. Ján Hlinka</t>
  </si>
  <si>
    <t xml:space="preserve">"K správnemu naceneniu výkazu výmer je potrebné naštudovanie PD a obhliadka stavby. Naceniť je potrebné jestvujúci výkaz výmer podľa pokynov tendrového zadávateľa, resp. zmluvy o dielo. Rozdiely uviesť pod čiaru. Výkaz výmer výberom položiek, priloženými výpočtami má pomôcť a urýchliť dodávateľovi správne naceniť všetky práce podľa PD ku kompletnej realizácii, skolaudovaní a užívateľnosti stavebného diela. Práce a dodávky obsiahnuté v projektovej dokumentácii a neobsiahnuté vo výkaze výmer je dodávateľ povinný položkovo rozšpecifikovať a naceniť pod čiaru, mimo ponukového rozpočtu pre objektívne rozhodovanie. Zmeny, opravy VV a návrhy na možné zniženie stavebných nákladov dodávateľ nacení rovnako pod čiaru a priloží k ponukovému rozpočtu. Výmeny materiálov je potrebné prekonzultovať s architektom a investorom. Pri materiáloch uvedených všeobecne dodávateľ špecifikuje konkrétny uvažovaný druh. Rozpočet bol spracovaný na základe projektovej dokumentácie.																																			 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</si>
  <si>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</si>
  <si>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</si>
  <si>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</si>
  <si>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</si>
  <si>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</si>
  <si>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</si>
  <si>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Úpravy povrchov, podlahy, osadenie</t>
  </si>
  <si>
    <t xml:space="preserve">    99 - Presun hmôt HSV</t>
  </si>
  <si>
    <t>PSV - Práce a dodávky PSV</t>
  </si>
  <si>
    <t xml:space="preserve">    766 - Konštrukcie stolárske</t>
  </si>
  <si>
    <t xml:space="preserve">    784 -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</si>
  <si>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</si>
  <si>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</si>
  <si>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</si>
  <si>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</si>
  <si>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</si>
  <si>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</si>
  <si>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</si>
  <si>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</si>
  <si>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</si>
  <si>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</si>
  <si>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</si>
  <si>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</si>
  <si>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</si>
  <si>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</si>
  <si>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</si>
  <si>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K</t>
  </si>
  <si>
    <t>113107131.S</t>
  </si>
  <si>
    <t>Odstránenie krytu v ploche do 200 m2 z betónu prostého, hr. vrstvy do 150 mm,  -0,22500t ( 10/B )</t>
  </si>
  <si>
    <t>m2</t>
  </si>
  <si>
    <t>-1660288091</t>
  </si>
  <si>
    <t>731200000.R</t>
  </si>
  <si>
    <t>Demontáž kotla na kusové drevo vrátane rozvodov ÚK / rozpočet ÚK / ( 2/B )</t>
  </si>
  <si>
    <t>ks</t>
  </si>
  <si>
    <t>-1985803448</t>
  </si>
  <si>
    <t>764410850.S</t>
  </si>
  <si>
    <t>Demontáž oplechovania parapetov rš od 100 do 330 mm,  -0,00135t ( 4/B )</t>
  </si>
  <si>
    <t>m</t>
  </si>
  <si>
    <t>1857486624</t>
  </si>
  <si>
    <t>766662811.S</t>
  </si>
  <si>
    <t>Demontáž prahu dverí jednokrídlových,  -0,00100t ( 3/B, 4/B, 6/B )</t>
  </si>
  <si>
    <t>1737477523</t>
  </si>
  <si>
    <t>766694985.R</t>
  </si>
  <si>
    <t>Demontáž parapetnej dosky plastovej šírky do 300 mm, -0,003t ( 4/B )</t>
  </si>
  <si>
    <t>-698539874</t>
  </si>
  <si>
    <t>968061116.R</t>
  </si>
  <si>
    <t>Demontáž dverí drevenných vonkajších so zárubňou, 1 bm obvodu - 0,012t ( 6/B )</t>
  </si>
  <si>
    <t>-199112941</t>
  </si>
  <si>
    <t>968061116.S</t>
  </si>
  <si>
    <t>Demontáž dverí drevených vchodových, 1 bm obvodu - 0,012t ( 3/B )</t>
  </si>
  <si>
    <t>-559513738</t>
  </si>
  <si>
    <t>8</t>
  </si>
  <si>
    <t>968081115.S</t>
  </si>
  <si>
    <t>Demontáž okien plastových, 1 bm obvodu - 0,007t ( 4/ B )</t>
  </si>
  <si>
    <t>1104622617</t>
  </si>
  <si>
    <t>9</t>
  </si>
  <si>
    <t>968081116.S</t>
  </si>
  <si>
    <t>Demontáž dverí plastových vchodových, 1 bm obvodu - 0,012t ( 5/B )</t>
  </si>
  <si>
    <t>-340477195</t>
  </si>
  <si>
    <t>Úpravy povrchov, podlahy, osadenie</t>
  </si>
  <si>
    <t>10</t>
  </si>
  <si>
    <t>612409991.S</t>
  </si>
  <si>
    <t>Začistenie omietok (s dodaním hmoty) okolo okien, dverí, podláh, obkladov atď.</t>
  </si>
  <si>
    <t>-571604401</t>
  </si>
  <si>
    <t>11</t>
  </si>
  <si>
    <t>612425931.S</t>
  </si>
  <si>
    <t>Oprava omietky vnútorného ostenia okenného alebo dverného štuková</t>
  </si>
  <si>
    <t>-765647641</t>
  </si>
  <si>
    <t>99</t>
  </si>
  <si>
    <t>Presun hmôt HSV</t>
  </si>
  <si>
    <t>12</t>
  </si>
  <si>
    <t>999281111.S</t>
  </si>
  <si>
    <t>Presun hmôt pre opravy a údržbu objektov vrátane vonkajších plášťov výšky do 25 m</t>
  </si>
  <si>
    <t>t</t>
  </si>
  <si>
    <t>1210433792</t>
  </si>
  <si>
    <t>PSV</t>
  </si>
  <si>
    <t>Práce a dodávky PSV</t>
  </si>
  <si>
    <t>766</t>
  </si>
  <si>
    <t>Konštrukcie stolárske</t>
  </si>
  <si>
    <t>13</t>
  </si>
  <si>
    <t>766621400.S</t>
  </si>
  <si>
    <t>Montáž okien plastových s hydroizolačnými ISO páskami (exteriérová a interiérová) ( 4/N )</t>
  </si>
  <si>
    <t>16</t>
  </si>
  <si>
    <t>-893735712</t>
  </si>
  <si>
    <t>14</t>
  </si>
  <si>
    <t>M</t>
  </si>
  <si>
    <t>611/O1</t>
  </si>
  <si>
    <t>Plastové okno1450x2000 mm, izolačné trojsklo, popis podľa PD ( O1 )</t>
  </si>
  <si>
    <t>32</t>
  </si>
  <si>
    <t>1196550132</t>
  </si>
  <si>
    <t>15</t>
  </si>
  <si>
    <t>611/O2</t>
  </si>
  <si>
    <t>Plastové okno1150x2000 mm, izolačné trojsklo, popis podľa PD ( O2 )</t>
  </si>
  <si>
    <t>-338529657</t>
  </si>
  <si>
    <t>611/O3</t>
  </si>
  <si>
    <t>Plastové okno 875x825 mm, izolačné trojsklo, popis podľa PD ( O3 )</t>
  </si>
  <si>
    <t>-454631417</t>
  </si>
  <si>
    <t>17</t>
  </si>
  <si>
    <t>611/O4</t>
  </si>
  <si>
    <t>Plastové okno 1750x1250 mm, izolačné trojsklo, popis podľa PD ( O4 )</t>
  </si>
  <si>
    <t>72593754</t>
  </si>
  <si>
    <t>18</t>
  </si>
  <si>
    <t>611/O5</t>
  </si>
  <si>
    <t>Plastové okno 1220x1800 mm, izolačné trojsklo, popis podľa PD ( O5 )</t>
  </si>
  <si>
    <t>1331668282</t>
  </si>
  <si>
    <t>19</t>
  </si>
  <si>
    <t>611/O6</t>
  </si>
  <si>
    <t>Plastové okno 600x1000 mm, izolačné trojsklo, popis podľa PD ( O6 )</t>
  </si>
  <si>
    <t>-1085283932</t>
  </si>
  <si>
    <t>611/O7</t>
  </si>
  <si>
    <t>Plastové okno 1780x1150 mm, izolačné trojsklo, popis podľa PD ( O7 )</t>
  </si>
  <si>
    <t>-1124587584</t>
  </si>
  <si>
    <t>21</t>
  </si>
  <si>
    <t>611/O8</t>
  </si>
  <si>
    <t>Plastové okno 1450x1450 mm, izolačné trojsklo, popis podľa PD ( O8 )</t>
  </si>
  <si>
    <t>2022635651</t>
  </si>
  <si>
    <t>22</t>
  </si>
  <si>
    <t>611/O9</t>
  </si>
  <si>
    <t>Plastové okno 630x1000 mm, izolačné trojsklo, popis podľa PD ( O9 )</t>
  </si>
  <si>
    <t>-772046124</t>
  </si>
  <si>
    <t>23</t>
  </si>
  <si>
    <t>611/O10</t>
  </si>
  <si>
    <t>Plastové okno 660x1000 mm, izolačné trojsklo, popis podľa PD ( O10 )</t>
  </si>
  <si>
    <t>-2027832285</t>
  </si>
  <si>
    <t>24</t>
  </si>
  <si>
    <t>611/O11</t>
  </si>
  <si>
    <t>Plastové okno 2050x1400 mm, izolačné trojsklo, popis podľa PD ( O11 )</t>
  </si>
  <si>
    <t>1151047140</t>
  </si>
  <si>
    <t>25</t>
  </si>
  <si>
    <t>611/O12</t>
  </si>
  <si>
    <t>Plastové okno 2280x2200 mm, izolačné trojsklo, popis podľa PD ( O12 )</t>
  </si>
  <si>
    <t>1131840832</t>
  </si>
  <si>
    <t>26</t>
  </si>
  <si>
    <t>283290005900.S</t>
  </si>
  <si>
    <t>Tesniaca paropriepustná fólia polymér-flísová, š. 90 mm, dĺ. 30 m, pre tesnenie pripájacej škáry okenného rámu a muriva z exteriéru</t>
  </si>
  <si>
    <t>-1703007313</t>
  </si>
  <si>
    <t>27</t>
  </si>
  <si>
    <t>283290006300.S</t>
  </si>
  <si>
    <t>Tesniaca paronepriepustná fólia polymér-flísová, š. 90 mm, dĺ. 30 m, pre tesnenie pripájacej škáry okenného rámu a muriva z interiéru</t>
  </si>
  <si>
    <t>2028055739</t>
  </si>
  <si>
    <t>28</t>
  </si>
  <si>
    <t>766621405.S</t>
  </si>
  <si>
    <t>Montáž plastových dverí s hydroizolačnými ISO páskami (exteriérová a interiérová) ( 2/N, 5/N,6/N )</t>
  </si>
  <si>
    <t>436132636</t>
  </si>
  <si>
    <t>29</t>
  </si>
  <si>
    <t>611/D0</t>
  </si>
  <si>
    <t>Plastové exteriérové dvere 1250x1720 mm, plné, popis podľa PD ( D4 )</t>
  </si>
  <si>
    <t>-388307717</t>
  </si>
  <si>
    <t>30</t>
  </si>
  <si>
    <t>611/D1</t>
  </si>
  <si>
    <t>Plastové exteriérové dvere 1185x1970 mm, presklené s nadsvetlíkom, popis podľa PD ( D0 )</t>
  </si>
  <si>
    <t>1326086</t>
  </si>
  <si>
    <t>31</t>
  </si>
  <si>
    <t>611/D2</t>
  </si>
  <si>
    <t>Plastové exteriérové dvere 800x1630 mm, plné, popis podľa PD ( D2 )</t>
  </si>
  <si>
    <t>-959616100</t>
  </si>
  <si>
    <t>611/D3</t>
  </si>
  <si>
    <t>Plastové exteriérové dvere 1220x1970 mm, plné s bočným svetlíkom, popis podľa PD ( D3 )</t>
  </si>
  <si>
    <t>1173047163</t>
  </si>
  <si>
    <t>33</t>
  </si>
  <si>
    <t>611/D4</t>
  </si>
  <si>
    <t>Plastové exteriérové dvere 900x2010 mm, plné, popis podľa PD ( D4 )</t>
  </si>
  <si>
    <t>2071450378</t>
  </si>
  <si>
    <t>34</t>
  </si>
  <si>
    <t>-431784803</t>
  </si>
  <si>
    <t>35</t>
  </si>
  <si>
    <t>-1831540907</t>
  </si>
  <si>
    <t>36</t>
  </si>
  <si>
    <t>766694111.R</t>
  </si>
  <si>
    <t>Montáž parapetnej dosky drevenej šírky do 300 mm ( 4/N )</t>
  </si>
  <si>
    <t>363301792</t>
  </si>
  <si>
    <t>37</t>
  </si>
  <si>
    <t>611560000601.S</t>
  </si>
  <si>
    <t>Parapetná doska plastová, komôrková vnútorná</t>
  </si>
  <si>
    <t>-247544607</t>
  </si>
  <si>
    <t>38</t>
  </si>
  <si>
    <t>998766202.S</t>
  </si>
  <si>
    <t>Presun hmot pre konštrukcie stolárske v objektoch výšky nad 6 do 12 m</t>
  </si>
  <si>
    <t>%</t>
  </si>
  <si>
    <t>1214815714</t>
  </si>
  <si>
    <t>784</t>
  </si>
  <si>
    <t>Maľby</t>
  </si>
  <si>
    <t>39</t>
  </si>
  <si>
    <t>784410100.S</t>
  </si>
  <si>
    <t>Penetrovanie jednonásobné jemnozrnných podkladov výšky do 3,80 m</t>
  </si>
  <si>
    <t>730991661</t>
  </si>
  <si>
    <t>40</t>
  </si>
  <si>
    <t>784430010.S</t>
  </si>
  <si>
    <t>Maľby akrylátové základné dvojnásobné, ručne nanášané na jemnozrnný podklad výšky do 3,80 m</t>
  </si>
  <si>
    <t>15519859</t>
  </si>
  <si>
    <t>2 - Zlepšenie tepelnej ochrany obvodových stien a stropu nad vonkajším prostredím</t>
  </si>
  <si>
    <t>9 - Ostatné konštrukcie a práce-búranie</t>
  </si>
  <si>
    <t xml:space="preserve">    764 - Konštrukcie klampiarske</t>
  </si>
  <si>
    <t xml:space="preserve">    783 - Nátery</t>
  </si>
  <si>
    <t>M - Práce a dodávky M</t>
  </si>
  <si>
    <t xml:space="preserve">    21-M - Elektromontáže</t>
  </si>
  <si>
    <t>HZS - Hodinové zúčtovacie sadzby</t>
  </si>
  <si>
    <t>Ostatné konštrukcie a práce-búranie</t>
  </si>
  <si>
    <t>210964801.R</t>
  </si>
  <si>
    <t>Demontáž bleskozvodu z fasády ( 8/B )</t>
  </si>
  <si>
    <t>114494678</t>
  </si>
  <si>
    <t>764351810.S</t>
  </si>
  <si>
    <t>Demontáž žľabov pododkvap. štvorhranných rovných, oblúkových, do 30° rš 250 a 330 mm,  -0,00347t ( 9/B )</t>
  </si>
  <si>
    <t>396001609</t>
  </si>
  <si>
    <t>764454801.S</t>
  </si>
  <si>
    <t>Demontáž odpadových rúr kruhových, s priemerom 75 a 100 mm,  -0,00226t ( 7/B )</t>
  </si>
  <si>
    <t>-1242018713</t>
  </si>
  <si>
    <t>765321000.R</t>
  </si>
  <si>
    <t>Likvidácia AZC krytiny, povolenie RÚVZ a OÚŽP, nakladanie krytiny do hermeticky uzatváraných PE vriec, odvoz na skládku TO, poplatok za skládku</t>
  </si>
  <si>
    <t>-653625026</t>
  </si>
  <si>
    <t>941942001.S</t>
  </si>
  <si>
    <t>Montáž lešenia rámového systémového s podlahami šírky do 0,75 m, výšky do 10 m</t>
  </si>
  <si>
    <t>1683072535</t>
  </si>
  <si>
    <t>941942801.S</t>
  </si>
  <si>
    <t>Demontáž lešenia rámového systémového s podlahami šírky do 0,75 m, výšky do 10 m</t>
  </si>
  <si>
    <t>804792471</t>
  </si>
  <si>
    <t>941942901.S</t>
  </si>
  <si>
    <t>Príplatok za prvý a každý ďalší i začatý týždeň použitia lešenia rámového systémového šírky do 0,75 m, výšky do 10 m</t>
  </si>
  <si>
    <t>1119959789</t>
  </si>
  <si>
    <t>952903013.S</t>
  </si>
  <si>
    <t>Čistenie fasád tlakovou vodou od prachu, usadenín a pavučín zo závesnej lávky</t>
  </si>
  <si>
    <t>-856221948</t>
  </si>
  <si>
    <t>953945319.S</t>
  </si>
  <si>
    <t>Príslušenstvo ku kontaktným zatepľovacím systémom (kovové) hliníkový soklový profil šírky 203 mm</t>
  </si>
  <si>
    <t>-201157187</t>
  </si>
  <si>
    <t>953995401.S</t>
  </si>
  <si>
    <t>Príslušenstvo ku kontaktným zatepľovacím systémom (plastové) nasadzovacia lišta (okapnička) na soklový profil s mriežkou</t>
  </si>
  <si>
    <t>-1270321745</t>
  </si>
  <si>
    <t>953995406.S</t>
  </si>
  <si>
    <t>Príslušenstvo ku kontaktným zatepľovacím systémom (plastové) okenný a dverový profil s integrovanou sklotextilnou mriežkou začisťovací</t>
  </si>
  <si>
    <t>593106829</t>
  </si>
  <si>
    <t>953995412.S</t>
  </si>
  <si>
    <t>Príslušenstvo ku kontaktným zatepľovacím systémom (plastové) nadokenný profil s integrovanou sieťovinou s priznanou okapničkou</t>
  </si>
  <si>
    <t>-2146567528</t>
  </si>
  <si>
    <t>953995416.S</t>
  </si>
  <si>
    <t>Príslušenstvo ku kontaktným zatepľovacím systémom (plastové) parapetný profil s integrovanou sieťovinou</t>
  </si>
  <si>
    <t>199147150</t>
  </si>
  <si>
    <t>953995421.S</t>
  </si>
  <si>
    <t>Príslušenstvo ku kontaktným zatepľovacím systémom (plastové) rohový profil s integrovanou sieťovinou pevný</t>
  </si>
  <si>
    <t>1453051938</t>
  </si>
  <si>
    <t>953995433.S</t>
  </si>
  <si>
    <t>Príslušenstvo ku kontaktným zatepľovacím systémom (plastové) ukončovací profil s integrovanou sklotextilnou mriežkou pri podhľadoch striech</t>
  </si>
  <si>
    <t>610607848</t>
  </si>
  <si>
    <t>978036141.S</t>
  </si>
  <si>
    <t>Otlčenie omietok šľachtených a pod., vonkajších brizolitových, v rozsahu do 30 %,  -0,01600t (1a/B )</t>
  </si>
  <si>
    <t>-1976236085</t>
  </si>
  <si>
    <t>978036191.S</t>
  </si>
  <si>
    <t>Otlčenie omietok šľachtených a pod., vonkajších brizolitových, v rozsahu do 100 %,  -0,05000t (1b/B )</t>
  </si>
  <si>
    <t>1953177081</t>
  </si>
  <si>
    <t>979011131.S</t>
  </si>
  <si>
    <t>Zvislá doprava sutiny po schodoch ručne do 3,5 m</t>
  </si>
  <si>
    <t>923758159</t>
  </si>
  <si>
    <t>979011141.S</t>
  </si>
  <si>
    <t>Zvislá doprava sutiny po schodoch ručne, príplatok za každých ďalších 3,5 m</t>
  </si>
  <si>
    <t>-1783657709</t>
  </si>
  <si>
    <t>979081111.S</t>
  </si>
  <si>
    <t>Odvoz sutiny a vybúraných hmôt na skládku do 1 km</t>
  </si>
  <si>
    <t>-2018803677</t>
  </si>
  <si>
    <t>979081121.S</t>
  </si>
  <si>
    <t>Odvoz sutiny a vybúraných hmôt na skládku za každý ďalší 1 km</t>
  </si>
  <si>
    <t>947800469</t>
  </si>
  <si>
    <t>979082111.S</t>
  </si>
  <si>
    <t>Vnútrostavenisková doprava sutiny a vybúraných hmôt do 10 m</t>
  </si>
  <si>
    <t>-1550452629</t>
  </si>
  <si>
    <t>979082121.S</t>
  </si>
  <si>
    <t>Vnútrostavenisková doprava sutiny a vybúraných hmôt za každých ďalších 5 m</t>
  </si>
  <si>
    <t>-839681172</t>
  </si>
  <si>
    <t>979087112.S</t>
  </si>
  <si>
    <t>Nakladanie na dopravný prostriedok pre vodorovnú dopravu sutiny</t>
  </si>
  <si>
    <t>124518213</t>
  </si>
  <si>
    <t>979089112.S</t>
  </si>
  <si>
    <t>Poplatok za skladovanie - odpady zo stavieb a demolácií</t>
  </si>
  <si>
    <t>1485466814</t>
  </si>
  <si>
    <t>610991111.S</t>
  </si>
  <si>
    <t>Zakrývanie výplní vnútorných okenných otvorov, predmetov a konštrukcií</t>
  </si>
  <si>
    <t>-62302141</t>
  </si>
  <si>
    <t>622421312.S</t>
  </si>
  <si>
    <t>Oprava vonkajších omietok stien zo suchých zmesí, hladkých, členitosť I, opravovaná plocha nad 20% do 30% (1a/B )</t>
  </si>
  <si>
    <t>1581785964</t>
  </si>
  <si>
    <t>622460122.S</t>
  </si>
  <si>
    <t>Príprava vonkajšieho podkladu stien penetráciou hĺbkovou na nasiakavé podklady ( 1/N, 3/N</t>
  </si>
  <si>
    <t>1469025535</t>
  </si>
  <si>
    <t>622461055.S</t>
  </si>
  <si>
    <t>Vonkajšia omietka stien tenkovrstvová pastovitá silikónová roztieraná (škrabaná) hr. 3 mm ( 3/N )</t>
  </si>
  <si>
    <t>2097832463</t>
  </si>
  <si>
    <t>622461401.R</t>
  </si>
  <si>
    <t>Príplatok za farebný odtieň tenkovrstvovej pastovitej omietky - svetlý ( 3/N )</t>
  </si>
  <si>
    <t>814612858</t>
  </si>
  <si>
    <t>625250713.S</t>
  </si>
  <si>
    <t>Kontaktný zatepľovací systém na báze minerálnej vlny (MW), hr. 200 mm ( 3/N )</t>
  </si>
  <si>
    <t>1541418747</t>
  </si>
  <si>
    <t>625250762.S</t>
  </si>
  <si>
    <t>Kontaktný zatepľovací systém na báze minerálnej vlny (MW) ostenia okien a dverí hr. 30 mm ( 4/N, 5/N,6/N )</t>
  </si>
  <si>
    <t>1176606887</t>
  </si>
  <si>
    <t>-512212579</t>
  </si>
  <si>
    <t>764</t>
  </si>
  <si>
    <t>Konštrukcie klampiarske</t>
  </si>
  <si>
    <t>764359301.S</t>
  </si>
  <si>
    <t>Montáž žľabu z pozinkovaného PZ plechu, pododkvapové polkruhové r.š. 200 - 400 mm ( 9/N )</t>
  </si>
  <si>
    <t>-1871462241</t>
  </si>
  <si>
    <t>764410730.S</t>
  </si>
  <si>
    <t>Oplechovanie parapetov z hliníkového farebného Al plechu, vrátane rohov r.š. 200 mm ( 4/N )</t>
  </si>
  <si>
    <t>-1933686167</t>
  </si>
  <si>
    <t>764454231.S</t>
  </si>
  <si>
    <t>Montáž zvodových rúr z pozinkovaného PZ plechu, kruhové s priemerom 60 - 150 mm ( 7/N )</t>
  </si>
  <si>
    <t>-1948658590</t>
  </si>
  <si>
    <t>998764202.S</t>
  </si>
  <si>
    <t>Presun hmôt pre konštrukcie klampiarske v objektoch výšky nad 6 do 12 m</t>
  </si>
  <si>
    <t>7521709</t>
  </si>
  <si>
    <t>783</t>
  </si>
  <si>
    <t>Nátery</t>
  </si>
  <si>
    <t>783782404.S</t>
  </si>
  <si>
    <t>Nátery tesárskych konštrukcií, povrchová impregnácia proti drevokaznému hmyzu, hubám a plesniam, jednonásobná</t>
  </si>
  <si>
    <t>-1422853721</t>
  </si>
  <si>
    <t>Práce a dodávky M</t>
  </si>
  <si>
    <t>21-M</t>
  </si>
  <si>
    <t>Elektromontáže</t>
  </si>
  <si>
    <t>210220000.R</t>
  </si>
  <si>
    <t>Spätná montáž bleskozvodu na fasádu ( 8/N )</t>
  </si>
  <si>
    <t>64</t>
  </si>
  <si>
    <t>549384869</t>
  </si>
  <si>
    <t>MV</t>
  </si>
  <si>
    <t>Murárske výpomoci</t>
  </si>
  <si>
    <t>683978142</t>
  </si>
  <si>
    <t>41</t>
  </si>
  <si>
    <t>PPV</t>
  </si>
  <si>
    <t>Podiel pridružených výkonov</t>
  </si>
  <si>
    <t>-791399879</t>
  </si>
  <si>
    <t>HZS</t>
  </si>
  <si>
    <t>Hodinové zúčtovacie sadzby</t>
  </si>
  <si>
    <t>42</t>
  </si>
  <si>
    <t>HZS000111.S</t>
  </si>
  <si>
    <t>Stavebno montážne práce menej náročne, pomocné alebo manupulačné (Tr. 1) v rozsahu viac ako 8 hodín</t>
  </si>
  <si>
    <t>hod</t>
  </si>
  <si>
    <t>262144</t>
  </si>
  <si>
    <t>389538956</t>
  </si>
  <si>
    <t>3 - Zlepšenie tepelnej ochrany strešného plášťa</t>
  </si>
  <si>
    <t xml:space="preserve">    712 - Izolácie striech, povlakové krytiny</t>
  </si>
  <si>
    <t xml:space="preserve">    713 - Izolácie tepelné</t>
  </si>
  <si>
    <t>712</t>
  </si>
  <si>
    <t>Izolácie striech, povlakové krytiny</t>
  </si>
  <si>
    <t>712290051.R</t>
  </si>
  <si>
    <t>Zhotovenie parozábrany stropov ( 11/N )</t>
  </si>
  <si>
    <t>-1459046671</t>
  </si>
  <si>
    <t>283230007300.S</t>
  </si>
  <si>
    <t>Parozábrana, materiál na báze PO - modifikovaný PE</t>
  </si>
  <si>
    <t>411549285</t>
  </si>
  <si>
    <t>998712201.S</t>
  </si>
  <si>
    <t>Presun hmôt pre izoláciu povlakovej krytiny v objektoch výšky do 6 m</t>
  </si>
  <si>
    <t>-661019546</t>
  </si>
  <si>
    <t>713</t>
  </si>
  <si>
    <t>Izolácie tepelné</t>
  </si>
  <si>
    <t>713111111.S</t>
  </si>
  <si>
    <t>Montáž tepelnej izolácie stropov minerálnou vlnou, vrchom kladenou voľne ( 11/N )</t>
  </si>
  <si>
    <t>2110931607</t>
  </si>
  <si>
    <t>631440004400.S</t>
  </si>
  <si>
    <t>Pás z minerálnej vlny hr. 160 mm, izolácia pre šikmé strechy, nezaťažené stropy, priečky (λ = 0,037 W/m.K)</t>
  </si>
  <si>
    <t>-1874458088</t>
  </si>
  <si>
    <t>631440004500.S</t>
  </si>
  <si>
    <t>Pás z minerálnej vlny hr. 180 mm, izolácia pre šikmé strechy, nezaťažené stropy, priečky (λ = 0,037 W/m.K)</t>
  </si>
  <si>
    <t>1143290020</t>
  </si>
  <si>
    <t>713132211.S</t>
  </si>
  <si>
    <t>Montáž tepelnej izolácie podzemných stien a základov xps celoplošným prilepením ( 1/N )</t>
  </si>
  <si>
    <t>1826743250</t>
  </si>
  <si>
    <t>283750001300.S</t>
  </si>
  <si>
    <t>Doska XPS hr. 160 mm, zateplenie soklov, suterénov, podláh (λ = 0,036 W/m.K)</t>
  </si>
  <si>
    <t>636336877</t>
  </si>
  <si>
    <t>998713201.S</t>
  </si>
  <si>
    <t>Presun hmôt pre izolácie tepelné v objektoch výšky do 6 m</t>
  </si>
  <si>
    <t>-2056364723</t>
  </si>
  <si>
    <t>2 - Vlhkosť</t>
  </si>
  <si>
    <t>1 - Sanácia vlhkosti stien</t>
  </si>
  <si>
    <t xml:space="preserve">    1 - Zemné práce</t>
  </si>
  <si>
    <t xml:space="preserve">    2 - Zakladanie</t>
  </si>
  <si>
    <t xml:space="preserve">    711 - Izolácie proti vode a vlhkosti</t>
  </si>
  <si>
    <t>Zemné práce</t>
  </si>
  <si>
    <t>132211101.S</t>
  </si>
  <si>
    <t>Hĺbenie rýh šírky do 600 mm v  hornine tr.3 súdržných - ručným náradím ( 10/B )</t>
  </si>
  <si>
    <t>m3</t>
  </si>
  <si>
    <t>-977217959</t>
  </si>
  <si>
    <t>132211119.S</t>
  </si>
  <si>
    <t>Príplatok za lepivosť pri hĺbení rýh š do 600 mm ručným náradím v hornine tr. 3</t>
  </si>
  <si>
    <t>-2003395344</t>
  </si>
  <si>
    <t>174101001.S</t>
  </si>
  <si>
    <t>Zásyp sypaninou so zhutnením jám, šachiet, rýh, zárezov alebo okolo objektov do 100 m3 ( 10/B )</t>
  </si>
  <si>
    <t>519209034</t>
  </si>
  <si>
    <t>Zakladanie</t>
  </si>
  <si>
    <t>211571111.S</t>
  </si>
  <si>
    <t>Výplň odvodňovacieho rebra alebo trativodu do rýh s úpravou povrchu výplne štrkopieskom ( 10/N )</t>
  </si>
  <si>
    <t>-1180694841</t>
  </si>
  <si>
    <t>211971121.S</t>
  </si>
  <si>
    <t>Zhotov. oplášt. výplne z geotext. v ryhe alebo v záreze pri rozvinutej šírke oplášt. od 0 do 2, 5 m ( 10/N )</t>
  </si>
  <si>
    <t>221040167</t>
  </si>
  <si>
    <t>693110002000.S</t>
  </si>
  <si>
    <t>Geotextília polypropylénová netkaná 200 g/m2</t>
  </si>
  <si>
    <t>1585966679</t>
  </si>
  <si>
    <t>212756115.S</t>
  </si>
  <si>
    <t>Trativody z flexodrenážnych rúr, DN 125 ( 10/N )</t>
  </si>
  <si>
    <t>1318490355</t>
  </si>
  <si>
    <t>622461281.S</t>
  </si>
  <si>
    <t>Vonkajšia omietka stien tenkovrstvová pastovitá dekoratívna mozaiková ( 1/N )</t>
  </si>
  <si>
    <t>736039829</t>
  </si>
  <si>
    <t>625250554.S</t>
  </si>
  <si>
    <t>Kontaktný zatepľovací systém soklovej alebo vodou namáhanej časti (XPS) skrutkovacie kotvy hr. 160 mm ( 1/N )</t>
  </si>
  <si>
    <t>126157966</t>
  </si>
  <si>
    <t>625250613.S</t>
  </si>
  <si>
    <t>Kontaktný zatepľovací systém soklovej alebo vodou namáhanej časti (XPS) ostenia okien a dverí hr. 30 mm ( 2/N )</t>
  </si>
  <si>
    <t>-609258382</t>
  </si>
  <si>
    <t>-1756448364</t>
  </si>
  <si>
    <t>711</t>
  </si>
  <si>
    <t>Izolácie proti vode a vlhkosti</t>
  </si>
  <si>
    <t>711132107.S</t>
  </si>
  <si>
    <t>Zhotovenie izolácie proti zemnej vlhkosti nopovou fóloiu položenou voľne na ploche zvislej ( 1/N )</t>
  </si>
  <si>
    <t>3132247</t>
  </si>
  <si>
    <t>283230002700.S</t>
  </si>
  <si>
    <t>Nopová HDPE fólia proti zemnej vlhkosti, pre spodnú stavbu</t>
  </si>
  <si>
    <t>-1090587536</t>
  </si>
  <si>
    <t>998711201.S</t>
  </si>
  <si>
    <t>Presun hmôt pre izoláciu proti vode v objektoch výšky do 6 m</t>
  </si>
  <si>
    <t>1799914641</t>
  </si>
  <si>
    <t xml:space="preserve">3 - Adaptačné opatrenia  </t>
  </si>
  <si>
    <t>1 - Inštalácia tieniacej techniky alebo iných tieniacich prvkov za účelom zníženia spotreby energie, inš</t>
  </si>
  <si>
    <t xml:space="preserve">    767 - Konštrukcie doplnkové kovové</t>
  </si>
  <si>
    <t>767</t>
  </si>
  <si>
    <t>Konštrukcie doplnkové kovové</t>
  </si>
  <si>
    <t>767660161.S</t>
  </si>
  <si>
    <t>Montáž hliníkovej vonkajšej žalúzie od šírky 140 cm do 180 cm a dĺžky 260 cm do podomietkovej schránky</t>
  </si>
  <si>
    <t>1853241908</t>
  </si>
  <si>
    <t>611/VT3</t>
  </si>
  <si>
    <t>Vonkajšia exteriérová žalúzia, podomietková, so schránkou 1400x2275 mm, popis podľa PD ( VT3 )</t>
  </si>
  <si>
    <t>-82902392</t>
  </si>
  <si>
    <t>767660166.S</t>
  </si>
  <si>
    <t>Montáž hliníkovej vonkajšej žalúzie od šírky 180 cm do 240 cm a dĺžky 260 cm do podomietkovej schránky</t>
  </si>
  <si>
    <t>-245179495</t>
  </si>
  <si>
    <t>611/VT1</t>
  </si>
  <si>
    <t>Vonkajšia exteriérová žalúzia, podomietková, so schránkou 2000x1635 mm, popis podľa PD ( VT1 )</t>
  </si>
  <si>
    <t>599322836</t>
  </si>
  <si>
    <t>611/VT2</t>
  </si>
  <si>
    <t>Vonkajšia exteriérová žalúzia, podomietková, so schránkou 2230x2485 mm, popis podľa PD ( VT2 )</t>
  </si>
  <si>
    <t>1366935682</t>
  </si>
  <si>
    <t>998767201.S</t>
  </si>
  <si>
    <t>Presun hmôt pre kovové stavebné doplnkové konštrukcie v objektoch výšky do 6 m</t>
  </si>
  <si>
    <t>1208401726</t>
  </si>
  <si>
    <t>4 - Vykurovanie</t>
  </si>
  <si>
    <t>1 - Výmena/inštalácia zdroja tepla</t>
  </si>
  <si>
    <t>713 - Izolácie tepelné</t>
  </si>
  <si>
    <t xml:space="preserve">    731 - Ústredné kúrenie - kotolne</t>
  </si>
  <si>
    <t xml:space="preserve">    732 - Ústredné kúrenie, strojovne</t>
  </si>
  <si>
    <t xml:space="preserve">    733 - Ústredné kúrenie - rozvodné potrubie</t>
  </si>
  <si>
    <t xml:space="preserve">    734 - Ústredné kúrenie, armatúry.</t>
  </si>
  <si>
    <t xml:space="preserve">    36-M - Montáž prevádzkových, meracích a regulačných zariadení</t>
  </si>
  <si>
    <t>OST - Ostatné</t>
  </si>
  <si>
    <t>612401191</t>
  </si>
  <si>
    <t>Vyplnenie škár po prestupe potrubí</t>
  </si>
  <si>
    <t>-1140687481</t>
  </si>
  <si>
    <t>713482122.S</t>
  </si>
  <si>
    <t>Montáž trubíc z PE, hr.15-20 mm,vnút.priemer 39-70 mm</t>
  </si>
  <si>
    <t>-1267807518</t>
  </si>
  <si>
    <t>283310004900.S</t>
  </si>
  <si>
    <t>Izolačná PE trubica dxhr. 35x20 mm, nadrezaná, na izolovanie rozvodov vody, kúrenia, zdravotechniky</t>
  </si>
  <si>
    <t>-93996502</t>
  </si>
  <si>
    <t>283310005000.S</t>
  </si>
  <si>
    <t>Izolačná PE trubica dxhr. 42x20 mm, nadrezaná, na izolovanie rozvodov vody, kúrenia, zdravotechniky</t>
  </si>
  <si>
    <t>-1098340996</t>
  </si>
  <si>
    <t>731</t>
  </si>
  <si>
    <t>Ústredné kúrenie - kotolne</t>
  </si>
  <si>
    <t>731200816.S</t>
  </si>
  <si>
    <t>Demontáž kotla oceľového na tuhé palivá s výkonom nad 40 do 60 kW,  -0,35625t</t>
  </si>
  <si>
    <t>452677897</t>
  </si>
  <si>
    <t>731261070.S1</t>
  </si>
  <si>
    <t>Zhotovenie základu pod vonakjšiu jednotku</t>
  </si>
  <si>
    <t>-2011560159</t>
  </si>
  <si>
    <t>731261070r</t>
  </si>
  <si>
    <t>Montáž tepelného čerpadla</t>
  </si>
  <si>
    <t>535139452</t>
  </si>
  <si>
    <t>Z014659</t>
  </si>
  <si>
    <t>Splitové tepelné čerpadlo vzduch/voda pre vykurovanie a ohrev pitnej vody Vitocal 200-S, AWB-E 201.D10(400V)+Regulátor teploty alebo ekvivalent</t>
  </si>
  <si>
    <t>842992107</t>
  </si>
  <si>
    <t>ZK02670</t>
  </si>
  <si>
    <t>inštal. sada pre mont. na podlahu 10/16</t>
  </si>
  <si>
    <t>-206530328</t>
  </si>
  <si>
    <t>ZK02960</t>
  </si>
  <si>
    <t>pripoj. sada pre inšt. na omietku nahor</t>
  </si>
  <si>
    <t>850013030</t>
  </si>
  <si>
    <t>484120041800</t>
  </si>
  <si>
    <t>Modul komunikačný LON, potrebný pre komunikáciu s nadradenou MaR pre Vitotronic 300-K, typ MW2B alebo ekvivalent</t>
  </si>
  <si>
    <t>491531861</t>
  </si>
  <si>
    <t>484120041800r</t>
  </si>
  <si>
    <t>Plošný spoj elektroniky na montáž do Vitotronic 100 (typ GC1), 200 (typ GW1),300 (typ GW2 a FW1) a 200-H. K výmene dát s ďalšími reguláciami alebo ekvivalent</t>
  </si>
  <si>
    <t>-1741375737</t>
  </si>
  <si>
    <t>484120042400</t>
  </si>
  <si>
    <t>Kábel spojovací LON, na výmenu údajov medzi reguláciami, dĺžka 7 m pre Vitotronic typu HK1B, HK1B alebo Vitotronic 300-K typu MW2B, VIESSMANN alebo ekvivalent</t>
  </si>
  <si>
    <t>-232436531</t>
  </si>
  <si>
    <t>484120042500</t>
  </si>
  <si>
    <t>Odpor koncový na zakončenie systémovej komunikačnej zbernice pre Vitotronic(2ks) typu HK1B, HK1B alebo Vitotronic 300-K typu MW2B</t>
  </si>
  <si>
    <t>1211796698</t>
  </si>
  <si>
    <t>ZK02669</t>
  </si>
  <si>
    <t>Prepojovací M-BUS kábel 30 m</t>
  </si>
  <si>
    <t>1978316153</t>
  </si>
  <si>
    <t>7426463</t>
  </si>
  <si>
    <t>Snímač príložný NTC 10 kOhm, dĺžka 5,8 m, s konektorom  pre Vitotronic typu HK1B, HK1B alebo Vitotronic 300-K typu MW2B alebo ekvivalent</t>
  </si>
  <si>
    <t>975082275</t>
  </si>
  <si>
    <t>484120042000</t>
  </si>
  <si>
    <t>Snímač ponorný NTC 10 kOhm, dĺžka 5,8 m pre Vitotronic typu HK1B, HK1B alebo Vitotronic 300-K typu MW2B alebo ekvivalent</t>
  </si>
  <si>
    <t>-200073291</t>
  </si>
  <si>
    <t>3451360000.1</t>
  </si>
  <si>
    <t>Elektrický výhrevný pás pre vaňu kondenzácie</t>
  </si>
  <si>
    <t>-1052336187</t>
  </si>
  <si>
    <t>731291070.S</t>
  </si>
  <si>
    <t>Montáž rýchlomontážnej sady s 3-cestným zmiešavačom DN 25</t>
  </si>
  <si>
    <t>-1992818722</t>
  </si>
  <si>
    <t>484810005900.S</t>
  </si>
  <si>
    <t>Rýchlomontážna sada so zmiešavačom, DN 25, vrátane integrovaného obehového čerpadla - max. dopravná výška 6 m, výkon 40/20 kW</t>
  </si>
  <si>
    <t>sada</t>
  </si>
  <si>
    <t>421447991</t>
  </si>
  <si>
    <t>484120021400.S</t>
  </si>
  <si>
    <t>Servomotor 230 V/50 Hz pre zmiešavač, voliteľná ručná/automatická prevádzka pre rýchlomontážne sady DN 20 - DN 50</t>
  </si>
  <si>
    <t>-1102948609</t>
  </si>
  <si>
    <t>484120021800.S</t>
  </si>
  <si>
    <t>Sada rozširovacia - pre 1 vykurovací okruh so zmiešavačom a bez zmiešavača s príložným snímačom pre okruh so zmiešavačom</t>
  </si>
  <si>
    <t>-772689719</t>
  </si>
  <si>
    <t>731391812.S</t>
  </si>
  <si>
    <t>Vypúšťanie vody z kotla do kanalizácie samospádom o v. pl.kotla nad 5 do 10 m2</t>
  </si>
  <si>
    <t>-1793381934</t>
  </si>
  <si>
    <t>998731201.S</t>
  </si>
  <si>
    <t>Presun hmôt pre kotolne umiestnené vo výške (hĺbke) do 6 m</t>
  </si>
  <si>
    <t>277006259</t>
  </si>
  <si>
    <t>998731294.S</t>
  </si>
  <si>
    <t>Kotolne, prípl.za presun nad vymedz. najväčšiu dopravnú vzdialenosť do 1000 m</t>
  </si>
  <si>
    <t>1342622756</t>
  </si>
  <si>
    <t>998731299.S</t>
  </si>
  <si>
    <t>Kotolne, prípl.za presun za každých ďaľších aj začatých 1000 m nad 1000 m</t>
  </si>
  <si>
    <t>1200759805</t>
  </si>
  <si>
    <t>732</t>
  </si>
  <si>
    <t>Ústredné kúrenie, strojovne</t>
  </si>
  <si>
    <t>732111401.S</t>
  </si>
  <si>
    <t>Montáž rozdeľovača a zberača združeného prietok Q 5 m3/h (modul 80 mm)</t>
  </si>
  <si>
    <t>1092216915</t>
  </si>
  <si>
    <t>484810008000.S</t>
  </si>
  <si>
    <t>Rozdeľovač 2-násobný, modulárny DN 25, výkon 60/30 kW s tepelnou izoláciou</t>
  </si>
  <si>
    <t>1738385732</t>
  </si>
  <si>
    <t>732230000.S</t>
  </si>
  <si>
    <t>Montáž akumulačnej nádoby vykurovacej vody bez výmenníka s izoláciou objem do 250 l</t>
  </si>
  <si>
    <t>826937132</t>
  </si>
  <si>
    <t>484420016600</t>
  </si>
  <si>
    <t>Zásobník akumulačný vykurovacej vody Vitocell 100-E/-W, typ SVW biely v spojení s tepelnými čerpadlami, objem 200 l, biely, VIESSMANN  alebo ekvivalent</t>
  </si>
  <si>
    <t>-617388009</t>
  </si>
  <si>
    <t>732331009.S</t>
  </si>
  <si>
    <t>Montáž expanznej nádoby tlak do 6 bar s membránou 25 l</t>
  </si>
  <si>
    <t>-1122747497</t>
  </si>
  <si>
    <t>484630006300.S</t>
  </si>
  <si>
    <t>Nádoba expanzná s membránou, objem 25 l, 3/1,5 bar, 6/1,5 bar</t>
  </si>
  <si>
    <t>1225388433</t>
  </si>
  <si>
    <t>484630012500.S</t>
  </si>
  <si>
    <t>Držiak nástenný pre expanznú membánovú nádobu s objemom 25 l</t>
  </si>
  <si>
    <t>-769825260</t>
  </si>
  <si>
    <t>484630012600.S</t>
  </si>
  <si>
    <t>Ventil so zaistením R3/4 pre expanznú nádobu</t>
  </si>
  <si>
    <t>-567033328</t>
  </si>
  <si>
    <t>998732201.S</t>
  </si>
  <si>
    <t>Presun hmôt pre strojovne v objektoch výšky do 6 m</t>
  </si>
  <si>
    <t>912684480</t>
  </si>
  <si>
    <t>998732294.S</t>
  </si>
  <si>
    <t>Strojovne, prípl.za presun nad vymedz. najväčšiu dopravnú vzdialenosť do 1000 m</t>
  </si>
  <si>
    <t>1527947582</t>
  </si>
  <si>
    <t>998732299.S</t>
  </si>
  <si>
    <t>Strojovne, prípl.za presun za každých ďaľších i začatých 1000 m nad 1000 m</t>
  </si>
  <si>
    <t>707882585</t>
  </si>
  <si>
    <t>733</t>
  </si>
  <si>
    <t>Ústredné kúrenie - rozvodné potrubie</t>
  </si>
  <si>
    <t>733151054.S</t>
  </si>
  <si>
    <t>Potrubie z medených rúrok tvrdých spájaných mäkkou spájkou D 22/1,0 mm</t>
  </si>
  <si>
    <t>-974027364</t>
  </si>
  <si>
    <t>733151060.S</t>
  </si>
  <si>
    <t>Potrubie z medených rúrok tvrdých spájaných mäkkou spájkou D 35/1,5 mm</t>
  </si>
  <si>
    <t>-1612219821</t>
  </si>
  <si>
    <t>733151063.S</t>
  </si>
  <si>
    <t>Potrubie z medených rúrok tvrdých spájaných mäkkou spájkou D 42/1,5 mm</t>
  </si>
  <si>
    <t>-502757721</t>
  </si>
  <si>
    <t>998733201.S</t>
  </si>
  <si>
    <t>Presun hmôt pre rozvody potrubia v objektoch výšky do 6 m</t>
  </si>
  <si>
    <t>1888902361</t>
  </si>
  <si>
    <t>998733294.S</t>
  </si>
  <si>
    <t>Rozvody potrubia, prípl.za presun nad vymedz. najväčšiu dopravnú vzdial. do 1000 m</t>
  </si>
  <si>
    <t>633417779</t>
  </si>
  <si>
    <t>43</t>
  </si>
  <si>
    <t>998733299.S</t>
  </si>
  <si>
    <t>Rozvody potrubia, prípl.za presun za každých ďaľších i začatých 1000 m nad 1000 m</t>
  </si>
  <si>
    <t>1885268663</t>
  </si>
  <si>
    <t>734</t>
  </si>
  <si>
    <t>Ústredné kúrenie, armatúry.</t>
  </si>
  <si>
    <t>44</t>
  </si>
  <si>
    <t>734213250.S</t>
  </si>
  <si>
    <t>Montáž ventilu odvzdušňovacieho závitového automatického G 1/2</t>
  </si>
  <si>
    <t>717415764</t>
  </si>
  <si>
    <t>45</t>
  </si>
  <si>
    <t>551210009500.S</t>
  </si>
  <si>
    <t>Ventil odvzdušňovací automatický, 1/2"</t>
  </si>
  <si>
    <t>1123133306</t>
  </si>
  <si>
    <t>46</t>
  </si>
  <si>
    <t>734270015.S</t>
  </si>
  <si>
    <t>Montáž posúvača závitového G 5/4</t>
  </si>
  <si>
    <t>3488907</t>
  </si>
  <si>
    <t>47</t>
  </si>
  <si>
    <t>551260001000.S</t>
  </si>
  <si>
    <t>Posúvač 5/4" FF, PN 16, mosadz</t>
  </si>
  <si>
    <t>-1050728770</t>
  </si>
  <si>
    <t>48</t>
  </si>
  <si>
    <t>734270020.S</t>
  </si>
  <si>
    <t>Montáž posúvača závitového G 6/4</t>
  </si>
  <si>
    <t>-689269494</t>
  </si>
  <si>
    <t>49</t>
  </si>
  <si>
    <t>551260001100.S</t>
  </si>
  <si>
    <t>Posúvač 6/4" FF, PN 16, mosadz</t>
  </si>
  <si>
    <t>1540719243</t>
  </si>
  <si>
    <t>50</t>
  </si>
  <si>
    <t>734291112</t>
  </si>
  <si>
    <t>Ostané armatúry, kohútik plniaci a vypúšťací normy 13 7061, PN 1,0/100st. C G 3/8</t>
  </si>
  <si>
    <t>-590621023</t>
  </si>
  <si>
    <t>51</t>
  </si>
  <si>
    <t>734291350.S</t>
  </si>
  <si>
    <t>Montáž filtra závitového G 1 1/4</t>
  </si>
  <si>
    <t>-954368244</t>
  </si>
  <si>
    <t>52</t>
  </si>
  <si>
    <t>ZK04657</t>
  </si>
  <si>
    <t>Odkalovač Vitotrap s izoláciou 1 1/4"</t>
  </si>
  <si>
    <t>1624036085</t>
  </si>
  <si>
    <t>53</t>
  </si>
  <si>
    <t>998734103</t>
  </si>
  <si>
    <t>Presun hmôt pre armatúry v objektoch výšky nad 6 do 24 m</t>
  </si>
  <si>
    <t>-63091885</t>
  </si>
  <si>
    <t>54</t>
  </si>
  <si>
    <t>998734293</t>
  </si>
  <si>
    <t>Armatúry, prípl.za presun nad vymedz. najväčšiu dopravnú vzdialenosť do 500 m</t>
  </si>
  <si>
    <t>1412360367</t>
  </si>
  <si>
    <t>36-M</t>
  </si>
  <si>
    <t>Montáž prevádzkových, meracích a regulačných zariadení</t>
  </si>
  <si>
    <t>55</t>
  </si>
  <si>
    <t>360411020.S</t>
  </si>
  <si>
    <t>Montáž priestorového termostatu</t>
  </si>
  <si>
    <t>-603879541</t>
  </si>
  <si>
    <t>56</t>
  </si>
  <si>
    <t>484120038200</t>
  </si>
  <si>
    <t>Ovládanie diaľkové Vitotrol 200-A pre Vitotronic 200, typ KW6B alebo ekvivalent</t>
  </si>
  <si>
    <t>256</t>
  </si>
  <si>
    <t>1178735963</t>
  </si>
  <si>
    <t>57</t>
  </si>
  <si>
    <t>HZS000112</t>
  </si>
  <si>
    <t>Stavebno montážne práce náročnejšie, ucelené, obtiažne, rutinné (Tr. 2) v rozsahu viac ako 8 hodín náročnejšie</t>
  </si>
  <si>
    <t>-1558212261</t>
  </si>
  <si>
    <t>OST</t>
  </si>
  <si>
    <t>Ostatné</t>
  </si>
  <si>
    <t>59</t>
  </si>
  <si>
    <t>HZS000214.3</t>
  </si>
  <si>
    <t>Uvedenie do prevádzky zariadení+obhliadka</t>
  </si>
  <si>
    <t>sub</t>
  </si>
  <si>
    <t>-2078640049</t>
  </si>
  <si>
    <t>58</t>
  </si>
  <si>
    <t>HZS-0061</t>
  </si>
  <si>
    <t>Dopojenie chladiaceho okruhu</t>
  </si>
  <si>
    <t>kpl</t>
  </si>
  <si>
    <t>-125489339</t>
  </si>
  <si>
    <t>60</t>
  </si>
  <si>
    <t>HZS-0071</t>
  </si>
  <si>
    <t>Skúšobná vykurovacia prevádzka (3*24h)</t>
  </si>
  <si>
    <t>455641260</t>
  </si>
  <si>
    <t>2 - Výmena/inštalácia vykurovacieho systému</t>
  </si>
  <si>
    <t xml:space="preserve">    9 - Ostatné konštrukcie a práce-búranie</t>
  </si>
  <si>
    <t xml:space="preserve">    733 - Ústredné kúrenie, rozvodné potrubie</t>
  </si>
  <si>
    <t xml:space="preserve">    735 - Ústredné kúrenie, vykurov. telesá</t>
  </si>
  <si>
    <t>23-M - Montáže potrubia</t>
  </si>
  <si>
    <t>941955002.S</t>
  </si>
  <si>
    <t>Lešenie ľahké pracovné pomocné s výškou lešeňovej podlahy nad 1,20 do 1,90 m</t>
  </si>
  <si>
    <t>-665091617</t>
  </si>
  <si>
    <t>943943292.S</t>
  </si>
  <si>
    <t>Príplatok za prvý a každý ďalší i začatý mesiac používania lešenia priestorového ľahkého bez podláh výšky do 10 m a nad 10 do 22 m</t>
  </si>
  <si>
    <t>1324236343</t>
  </si>
  <si>
    <t>943955021.S</t>
  </si>
  <si>
    <t>Montáž lešeňovej podlahy s priečnikmi alebo pozdĺžnikmi výšky do do 10 m</t>
  </si>
  <si>
    <t>-1090679476</t>
  </si>
  <si>
    <t>943955191.S</t>
  </si>
  <si>
    <t>Príplatok za prvý a každý i začatý mesiac použitia lešeňovej podlahy pre všetky výšky do 40 m</t>
  </si>
  <si>
    <t>-540442961</t>
  </si>
  <si>
    <t>979011111</t>
  </si>
  <si>
    <t>Zvislá doprava sutiny a vybúraných hmôt za prvé podlažie nad alebo pod základným podlažím</t>
  </si>
  <si>
    <t>272751875</t>
  </si>
  <si>
    <t>979011121</t>
  </si>
  <si>
    <t>Zvislá doprava sutiny a vybúraných hmôt za každé ďalšie podlažie</t>
  </si>
  <si>
    <t>766503581</t>
  </si>
  <si>
    <t>Ústredné kúrenie, rozvodné potrubie</t>
  </si>
  <si>
    <t>733120815.S</t>
  </si>
  <si>
    <t>Demontáž potrubia z oceľových rúrok hladkých do priemeru 38,  -0,00254t</t>
  </si>
  <si>
    <t>1749073666</t>
  </si>
  <si>
    <t>733125003.S</t>
  </si>
  <si>
    <t>Potrubie z uhlíkovej ocele spájané lisovaním 15x1,2 + T-kusy, spojky, kolená...</t>
  </si>
  <si>
    <t>-771341174</t>
  </si>
  <si>
    <t>733125006.S</t>
  </si>
  <si>
    <t>Potrubie z uhlíkovej ocele spájané lisovaním 18x1,2 + T-kusy, spojky, kolená...</t>
  </si>
  <si>
    <t>158410118</t>
  </si>
  <si>
    <t>733125009.S</t>
  </si>
  <si>
    <t>Potrubie z uhlíkovej ocele spájané lisovaním 22x1,5 + T-kusy, spojky, kolená...</t>
  </si>
  <si>
    <t>1637170271</t>
  </si>
  <si>
    <t>733125012.S</t>
  </si>
  <si>
    <t>Potrubie z uhlíkovej ocele spájané lisovaním 28x1,5 + T-kusy, spojky, kolená...</t>
  </si>
  <si>
    <t>1955937230</t>
  </si>
  <si>
    <t>733167212.1</t>
  </si>
  <si>
    <t>Montáž tvaroviek nad rámec ( 10 % z ceny )</t>
  </si>
  <si>
    <t>-1783826233</t>
  </si>
  <si>
    <t>733191202.S</t>
  </si>
  <si>
    <t>Tlaková skúška oceľového potrubia</t>
  </si>
  <si>
    <t>1211638316</t>
  </si>
  <si>
    <t>733890801.S</t>
  </si>
  <si>
    <t>Vnútrostav. premiestnenie vybúraných hmôt rozvodov potrubia vodorovne do 100 m z obj. výš. do 6 m</t>
  </si>
  <si>
    <t>-302112783</t>
  </si>
  <si>
    <t>998733201</t>
  </si>
  <si>
    <t>2024667155</t>
  </si>
  <si>
    <t>742239257</t>
  </si>
  <si>
    <t>217860191</t>
  </si>
  <si>
    <t>734200821.S</t>
  </si>
  <si>
    <t>Demontáž armatúry závitovej s dvomi závitmi do G 1/2 -0,00045t</t>
  </si>
  <si>
    <t>1373663024</t>
  </si>
  <si>
    <t>734209112</t>
  </si>
  <si>
    <t>Montáž závitovej armatúry s 2 závitmi do G 1/2</t>
  </si>
  <si>
    <t>-198841849</t>
  </si>
  <si>
    <t>1772391</t>
  </si>
  <si>
    <t>Ventil TS-90 DN 15, termostatický, priamy, prípojka na vykurovacie teleso s kužeľovým tesnením, pripojenie na rúru univerzálnym hrdlom alebo ekvivalent</t>
  </si>
  <si>
    <t>76344378</t>
  </si>
  <si>
    <t>1778441</t>
  </si>
  <si>
    <t>HERZ  Ventil VUA-40 DN 15, štvorcestný termostatický, rohový, pre 2-rúrkové sústavy, prednastaviteľný termostatický zvršok, pripojenie vyk. telesa ponornou rúrou dĺ = 150 mm - DN 11 mm,</t>
  </si>
  <si>
    <t>207864195</t>
  </si>
  <si>
    <t>1392301</t>
  </si>
  <si>
    <t>Ventil do spiatočky RL-5 DN 15, priamy, s prednastavením, s možnosťou napúšťania, vypúšťania a uzavretia, prípojka na vykurovacie teleso s kužeľovým tesnením, pripojenie na rúru univerzálnym hrdlom alebo ekvivalent</t>
  </si>
  <si>
    <t>-558270582</t>
  </si>
  <si>
    <t>734223150.S</t>
  </si>
  <si>
    <t>Montáž vyvažovacieho ventilu priameho pre kúrenie DN 15</t>
  </si>
  <si>
    <t>266089053</t>
  </si>
  <si>
    <t>1421701</t>
  </si>
  <si>
    <t>Ventil STRÖMAX-GM 2013 DN 15 (normálny prietok, kvs=6,05 m3/h), priamy, vyvažovací, s meracími ventilčekmi pre meranie tlakovej diferencie, 2 vrty 1/4 uzatvorené uzávermi, hrdlo x hrdlo</t>
  </si>
  <si>
    <t>154573553</t>
  </si>
  <si>
    <t>734223208</t>
  </si>
  <si>
    <t>Montáž termostatickej hlavice kvapalinovej jednoduchej</t>
  </si>
  <si>
    <t>súb.</t>
  </si>
  <si>
    <t>-628308040</t>
  </si>
  <si>
    <t>1923006</t>
  </si>
  <si>
    <t>HERZ Hlavica termostatická "Design" závit M 28 x 1,5, s kvapalinovým snímačom a polohou "0", nastaviteľná protimrazová ochrana pri cca 6°C, teplotný rozsah 6 - 30 °C</t>
  </si>
  <si>
    <t>588274429</t>
  </si>
  <si>
    <t>734890801.S</t>
  </si>
  <si>
    <t>Vnútrostaveniskové premiestnenie vybúraných hmôt armatúr do 6m</t>
  </si>
  <si>
    <t>-518330106</t>
  </si>
  <si>
    <t>998734201</t>
  </si>
  <si>
    <t>Presun hmôt pre armatúry v objektoch výšky do 6 m</t>
  </si>
  <si>
    <t>-1224995799</t>
  </si>
  <si>
    <t>Armatúry, prípl.za presun nad vymedz. najväčšiu dopravnú vzdialenosť do 100 m</t>
  </si>
  <si>
    <t>-550165790</t>
  </si>
  <si>
    <t>HZS000211r</t>
  </si>
  <si>
    <t>Ostatné prepojovacie potrubia a potrubné spojovacie tvarovky (flexi nerez.rúrky, matice, kolená, vsuvky, ...)</t>
  </si>
  <si>
    <t>-1581157870</t>
  </si>
  <si>
    <t>735</t>
  </si>
  <si>
    <t>Ústredné kúrenie, vykurov. telesá</t>
  </si>
  <si>
    <t>735000912</t>
  </si>
  <si>
    <t>Vyregulovanie dvojregulačného ventilu s termostatickým ovládaním</t>
  </si>
  <si>
    <t>-1028552311</t>
  </si>
  <si>
    <t>735151821</t>
  </si>
  <si>
    <t>Demontáž radiátora</t>
  </si>
  <si>
    <t>2012241185</t>
  </si>
  <si>
    <t>735153300</t>
  </si>
  <si>
    <t>Príplatok k cene za odvzdušňovací ventil telies s príplatkom 8 %</t>
  </si>
  <si>
    <t>-778040646</t>
  </si>
  <si>
    <t>735154140.S</t>
  </si>
  <si>
    <t>Montáž vykurovacieho telesa panelového dvojradového výšky 600 mm/ dĺžky 400-600 mm</t>
  </si>
  <si>
    <t>-2055748475</t>
  </si>
  <si>
    <t>K00206006009016011</t>
  </si>
  <si>
    <t>Oceľové panelové radiátory KORAD 20K 600x600, s bočným pripojením, s 2 panelmi</t>
  </si>
  <si>
    <t>-1596989849</t>
  </si>
  <si>
    <t>484530065700</t>
  </si>
  <si>
    <t>Teleso vykurovacie doskové dvojpanelové oceľové KORAD 22K, vxl 600x600 mm s bočným pripojením a dvoma konvektormi, KORAD RADIATORS</t>
  </si>
  <si>
    <t>418502351</t>
  </si>
  <si>
    <t>735154141.S</t>
  </si>
  <si>
    <t>Montáž vykurovacieho telesa panelového dvojradového výšky 600 mm/ dĺžky 700-900 mm</t>
  </si>
  <si>
    <t>212478339</t>
  </si>
  <si>
    <t>484530065900</t>
  </si>
  <si>
    <t>Teleso vykurovacie doskové dvojpanelové oceľové KORAD 22K, vxl 600x800 mm s bočným pripojením a dvoma konvektormi, KORAD RADIATORS</t>
  </si>
  <si>
    <t>-1899429911</t>
  </si>
  <si>
    <t>484530066000</t>
  </si>
  <si>
    <t>Teleso vykurovacie doskové dvojpanelové oceľové KORAD 22K, vxl 600x900 mm s bočným pripojením a dvoma konvektormi, KORAD RADIATORS</t>
  </si>
  <si>
    <t>-2041321230</t>
  </si>
  <si>
    <t>735154142.S</t>
  </si>
  <si>
    <t>Montáž vykurovacieho telesa panelového dvojradového výšky 600 mm/ dĺžky 1000-1200 mm</t>
  </si>
  <si>
    <t>-59642076</t>
  </si>
  <si>
    <t>484530066100</t>
  </si>
  <si>
    <t>Teleso vykurovacie doskové dvojpanelové oceľové KORAD 22K, vxl 600x1000 mm s bočným pripojením a dvoma konvektormi, KORAD RADIATORS</t>
  </si>
  <si>
    <t>1585883159</t>
  </si>
  <si>
    <t>484530066300</t>
  </si>
  <si>
    <t>Teleso vykurovacie doskové dvojpanelové oceľové KORAD 22K, vxl 600x1200 mm s bočným pripojením a dvoma konvektormi, KORAD RADIATORS</t>
  </si>
  <si>
    <t>-783857626</t>
  </si>
  <si>
    <t>735154143.S</t>
  </si>
  <si>
    <t>Montáž vykurovacieho telesa panelového dvojradového výšky 600 mm/ dĺžky 1400-1800 mm</t>
  </si>
  <si>
    <t>587889276</t>
  </si>
  <si>
    <t>484530066500</t>
  </si>
  <si>
    <t>Teleso vykurovacie doskové dvojpanelové oceľové KORAD 22K, vxl 600x1400 mm s bočným pripojením a dvoma konvektormi, KORAD RADIATORS</t>
  </si>
  <si>
    <t>309914624</t>
  </si>
  <si>
    <t>484530066700</t>
  </si>
  <si>
    <t>Teleso vykurovacie doskové dvojpanelové oceľové KORAD 22K, vxl 600x1600 mm s bočným pripojením a dvoma konvektormi, KORAD RADIATORS</t>
  </si>
  <si>
    <t>-1784930654</t>
  </si>
  <si>
    <t>735158120</t>
  </si>
  <si>
    <t>Vykurovacie telesá panelové, tlaková skúška telesa vodou</t>
  </si>
  <si>
    <t>-204523793</t>
  </si>
  <si>
    <t>735162150.S</t>
  </si>
  <si>
    <t>Montáž vykurovacieho telesa rúrkového výšky 1820 mm</t>
  </si>
  <si>
    <t>1688869010</t>
  </si>
  <si>
    <t>484520003000.S</t>
  </si>
  <si>
    <t>Teleso vykurovacie rebríkové oceľové, lxvxhĺ 750x1820x30-65 mm, pripojenie G 1/2" vnútorné</t>
  </si>
  <si>
    <t>-1402422599</t>
  </si>
  <si>
    <t>735494811.S</t>
  </si>
  <si>
    <t>Vypúšťanie vody z vykurovacích sústav o v. pl. vykurovacích telies</t>
  </si>
  <si>
    <t>-2004948392</t>
  </si>
  <si>
    <t>735890801.S</t>
  </si>
  <si>
    <t>Vnútrostaveniskové premiestnenie vybúraných hmôt vykurovacích telies do 6m</t>
  </si>
  <si>
    <t>1954976396</t>
  </si>
  <si>
    <t>998735201.S</t>
  </si>
  <si>
    <t>Presun hmôt pre vykurovacie telesá v objektoch výšky do 6 m</t>
  </si>
  <si>
    <t>-1718922025</t>
  </si>
  <si>
    <t>998735202.S</t>
  </si>
  <si>
    <t>Presun hmôt pre vykurovacie telesá v objektoch výšky nad 6 do 12 m</t>
  </si>
  <si>
    <t>1725250108</t>
  </si>
  <si>
    <t>998735294.S</t>
  </si>
  <si>
    <t>Vykurovacie telesá, prípl.za presun nad vymedz. najväčšiu dopr. vzdial. do 1000 m</t>
  </si>
  <si>
    <t>-240287484</t>
  </si>
  <si>
    <t>998735299.S</t>
  </si>
  <si>
    <t>Vykurovacie telesá, prípl.za presun za každých ďaľších i začatých 1000 m nad 1000 m</t>
  </si>
  <si>
    <t>-1206517123</t>
  </si>
  <si>
    <t>23-M</t>
  </si>
  <si>
    <t>Montáže potrubia</t>
  </si>
  <si>
    <t>230040005.S</t>
  </si>
  <si>
    <t>Montáž závitových dielov G 3/4"</t>
  </si>
  <si>
    <t>-1430920403</t>
  </si>
  <si>
    <t>316170046400.S</t>
  </si>
  <si>
    <t>Prechodka s vonkajším závitom d 15 mm - 3/4" lisovacia, uhlíková oceľ</t>
  </si>
  <si>
    <t>-189814050</t>
  </si>
  <si>
    <t>1624401</t>
  </si>
  <si>
    <t>Adaptér pre prípojku na oceľovú rúru 3/4"</t>
  </si>
  <si>
    <t>-505763796</t>
  </si>
  <si>
    <t>230040006.S</t>
  </si>
  <si>
    <t>Montáž závitových dielov G 1"</t>
  </si>
  <si>
    <t>-1573288981</t>
  </si>
  <si>
    <t>316170047100.S</t>
  </si>
  <si>
    <t>Prechodka s vonkajším závitom d 28 mm - 1" lisovacia, uhlíková oceľ</t>
  </si>
  <si>
    <t>-384445613</t>
  </si>
  <si>
    <t>230180063</t>
  </si>
  <si>
    <t>Montáž závesov</t>
  </si>
  <si>
    <t>821990031</t>
  </si>
  <si>
    <t>61</t>
  </si>
  <si>
    <t>552810005800.S</t>
  </si>
  <si>
    <t>Záves stropný nadstaviteľný</t>
  </si>
  <si>
    <t>-1610431213</t>
  </si>
  <si>
    <t>62</t>
  </si>
  <si>
    <t>HZS000113.S</t>
  </si>
  <si>
    <t>Stavebno montážne práce náročné ucelené - odborné, tvorivé remeselné (Tr. 3) v rozsahu viac ako 8 hodín</t>
  </si>
  <si>
    <t>-1576903185</t>
  </si>
  <si>
    <t>63</t>
  </si>
  <si>
    <t>HZS000312</t>
  </si>
  <si>
    <t>Skúšobná prevádzka vykurovacieho systému, vyregulovanie</t>
  </si>
  <si>
    <t>381459529</t>
  </si>
  <si>
    <t>5 - Príprava teplej vody</t>
  </si>
  <si>
    <t>1 - Výmena/inštalácia vykurovacieho systému</t>
  </si>
  <si>
    <t xml:space="preserve">    721 - Zdravotechnika - vnútorná kanalizácia</t>
  </si>
  <si>
    <t xml:space="preserve">    722 - Zdravotechnika - vnútorný vodovod</t>
  </si>
  <si>
    <t xml:space="preserve">    725 - Zdravotechnika - zariaďovacie predmety</t>
  </si>
  <si>
    <t xml:space="preserve">    769 - Montáže vzduchotechnických zariadení</t>
  </si>
  <si>
    <t>612403399.S</t>
  </si>
  <si>
    <t>Hrubá výplň rýh na stenách akoukoľvek maltou, akejkoľvek šírky ryhy</t>
  </si>
  <si>
    <t>405583194</t>
  </si>
  <si>
    <t>971035805.S</t>
  </si>
  <si>
    <t>Vrty príklepovým vrtákom do D 30 mm do stien alebo smerom dole do tehál -0.00001t</t>
  </si>
  <si>
    <t>cm</t>
  </si>
  <si>
    <t>1171252565</t>
  </si>
  <si>
    <t>974031132.S</t>
  </si>
  <si>
    <t>Vysekanie rýh v akomkoľvek murive tehlovom na akúkoľvek maltu do hĺbky 50 mm a š. do 70 mm,  -0,00600t</t>
  </si>
  <si>
    <t>325423999</t>
  </si>
  <si>
    <t>713482305</t>
  </si>
  <si>
    <t>Montaž trubíc hr. do 13 mm, vnút.priemer 22 - 42 mm</t>
  </si>
  <si>
    <t>1315837708</t>
  </si>
  <si>
    <t>283310003100.S</t>
  </si>
  <si>
    <t>Izolačná PE trubica dxhr. 28x13 mm, nadrezaná, na izolovanie rozvodov vody, kúrenia, zdravotechniky</t>
  </si>
  <si>
    <t>-1744945600</t>
  </si>
  <si>
    <t>283310002800.S</t>
  </si>
  <si>
    <t>Izolačná PE trubica dxhr. 20x13 mm, nadrezaná, na izolovanie rozvodov vody, kúrenia, zdravotechniky</t>
  </si>
  <si>
    <t>-366845723</t>
  </si>
  <si>
    <t>998713201</t>
  </si>
  <si>
    <t>2133681591</t>
  </si>
  <si>
    <t>998713292</t>
  </si>
  <si>
    <t>Izolácie tepelné, prípl.za presun nad vymedz. najväčšiu dopravnú vzdial. do 100 m</t>
  </si>
  <si>
    <t>396074546</t>
  </si>
  <si>
    <t>721</t>
  </si>
  <si>
    <t>Zdravotechnika - vnútorná kanalizácia</t>
  </si>
  <si>
    <t>721173203.S</t>
  </si>
  <si>
    <t>Potrubie z rúr PE-HD Dxt 32x3 mm odpadné prípojné vrátane tvaroviek</t>
  </si>
  <si>
    <t>-2060952976</t>
  </si>
  <si>
    <t>721174057</t>
  </si>
  <si>
    <t>Napojenie do existujúceho potrubia</t>
  </si>
  <si>
    <t>-366372004</t>
  </si>
  <si>
    <t>721180923r</t>
  </si>
  <si>
    <t>Spojovací materiál kolená, spojky, odbočky nad vymedzené množstvo (10 % z ceny)</t>
  </si>
  <si>
    <t>40539168</t>
  </si>
  <si>
    <t>721194103.S</t>
  </si>
  <si>
    <t>Zriadenie prípojky na potrubí vyvedenie a upevnenie odpadových výpustiek D 32 mm</t>
  </si>
  <si>
    <t>1720674802</t>
  </si>
  <si>
    <t>721290111.1</t>
  </si>
  <si>
    <t>Ostatné - skúška tesnosti kanalizácie v objektoch vodou do DN 125</t>
  </si>
  <si>
    <t>1862009967</t>
  </si>
  <si>
    <t>998721201.S</t>
  </si>
  <si>
    <t>Presun hmôt pre vnútornú kanalizáciu v objektoch výšky do 6 m</t>
  </si>
  <si>
    <t>778172267</t>
  </si>
  <si>
    <t>998721294.S</t>
  </si>
  <si>
    <t>Vnútorná kanalizácia, prípl.za presun nad vymedz. najväč. dopr. vzdial. do 1000m</t>
  </si>
  <si>
    <t>-912863523</t>
  </si>
  <si>
    <t>998721299.S</t>
  </si>
  <si>
    <t>Vnútorná kanalizácia, prípl.za každých ďalších i začatých 1000 m nad 1000 m</t>
  </si>
  <si>
    <t>-1747863131</t>
  </si>
  <si>
    <t>722</t>
  </si>
  <si>
    <t>Zdravotechnika - vnútorný vodovod</t>
  </si>
  <si>
    <t>722171132.S</t>
  </si>
  <si>
    <t>Potrubie plasthliníkové D 20 mm (vrátane odbočiek, kolien, redukcií)</t>
  </si>
  <si>
    <t>1533738037</t>
  </si>
  <si>
    <t>722171133.S</t>
  </si>
  <si>
    <t>Potrubie plasthliníkové D 26 mm (vrátane odbočiek, kolien, redukcií)</t>
  </si>
  <si>
    <t>-1911305677</t>
  </si>
  <si>
    <t>722221015.S</t>
  </si>
  <si>
    <t>Montáž guľového kohúta závitového priameho pre vodu G 3/4</t>
  </si>
  <si>
    <t>-1905105299</t>
  </si>
  <si>
    <t>551110005000.S</t>
  </si>
  <si>
    <t>Guľový uzáver pre vodu 3/4", niklovaná mosadz</t>
  </si>
  <si>
    <t>-245810088</t>
  </si>
  <si>
    <t>722221082</t>
  </si>
  <si>
    <t>Montáž guľového kohúta vypúšťacieho závitového G 1/2</t>
  </si>
  <si>
    <t>1924738567</t>
  </si>
  <si>
    <t>551110011200</t>
  </si>
  <si>
    <t>Guľový uzáver vypúšťací s páčkou, 1/2" M, mosadz, IVAR</t>
  </si>
  <si>
    <t>1373427583</t>
  </si>
  <si>
    <t>722221195.S</t>
  </si>
  <si>
    <t>Montáž tlakového redukčného závitového ventilu bez manometru G 3/4</t>
  </si>
  <si>
    <t>2011580483</t>
  </si>
  <si>
    <t>551110017700.S</t>
  </si>
  <si>
    <t>Tlakový redukčný ventil, 3/4" mm, so šróbením, filtračným sitkom, bez manometru, PN 16, mosadz, plast</t>
  </si>
  <si>
    <t>-195573123</t>
  </si>
  <si>
    <t>722221270.S</t>
  </si>
  <si>
    <t>Montáž spätného ventilu závitového G 3/4</t>
  </si>
  <si>
    <t>647668002</t>
  </si>
  <si>
    <t>551110016600.S</t>
  </si>
  <si>
    <t>Spätný ventil kontrolovateľný, 3/4" FF, PN 16, mosadz, disk plast</t>
  </si>
  <si>
    <t>-1037833571</t>
  </si>
  <si>
    <t>722231139r</t>
  </si>
  <si>
    <t>Montáž ostatných potrubných tvaroviek nad vymedzené množstvo (10 % z ceny)</t>
  </si>
  <si>
    <t>-1007734192</t>
  </si>
  <si>
    <t>722290226</t>
  </si>
  <si>
    <t>Tlaková skúška vodovodného potrubia do DN 50</t>
  </si>
  <si>
    <t>1492613586</t>
  </si>
  <si>
    <t>722290234</t>
  </si>
  <si>
    <t>Prepláchnutie a dezinfekcia vodovodného potrubia do DN 80</t>
  </si>
  <si>
    <t>-1410497333</t>
  </si>
  <si>
    <t>998722201</t>
  </si>
  <si>
    <t>Presun hmôt pre vnútorný vodovod v objektoch výšky do 6 m</t>
  </si>
  <si>
    <t>-226605719</t>
  </si>
  <si>
    <t>998722292</t>
  </si>
  <si>
    <t>Vodovod, prípl.za presun nad vymedz. najväčšiu dopravnú vzdialenosť do 100m</t>
  </si>
  <si>
    <t>435196121</t>
  </si>
  <si>
    <t>725</t>
  </si>
  <si>
    <t>Zdravotechnika - zariaďovacie predmety</t>
  </si>
  <si>
    <t>725539103.S</t>
  </si>
  <si>
    <t>Montáž elektrického ohrievača závesného zvislého do 120 L</t>
  </si>
  <si>
    <t>-375319999</t>
  </si>
  <si>
    <t>247955</t>
  </si>
  <si>
    <t>ARISTON NUOS EVO A+ 110 závesné tepelné čerpadlo pre ohrev vody alebo ekvivalent</t>
  </si>
  <si>
    <t>-193603057</t>
  </si>
  <si>
    <t>725869380.S</t>
  </si>
  <si>
    <t>Montáž zápachovej uzávierky pre zariaďovacie predmety, ostatných typov do D 32 mm</t>
  </si>
  <si>
    <t>-1797624227</t>
  </si>
  <si>
    <t>551620027100</t>
  </si>
  <si>
    <t>Vtokový lievik HL21, DN 32, (0,17 l/s), s protizápachovým uzáverom, vetranie a klimatizácia, PP</t>
  </si>
  <si>
    <t>-2142761975</t>
  </si>
  <si>
    <t>998725201</t>
  </si>
  <si>
    <t>Presun hmôt pre zariaďovacie predmety v objektoch výšky do 6 m</t>
  </si>
  <si>
    <t>1053954150</t>
  </si>
  <si>
    <t>998725294.S</t>
  </si>
  <si>
    <t>Zariaďovacie predmety, prípl.za presun nad vymedz. najväčšiu dopravnú vzdialenosť do 1000 m</t>
  </si>
  <si>
    <t>-1735133874</t>
  </si>
  <si>
    <t>998725299.S</t>
  </si>
  <si>
    <t>Zariaďovacie predmety, prípl.za každých ďalších aj začatých 1000m nad 1000 m</t>
  </si>
  <si>
    <t>-488887471</t>
  </si>
  <si>
    <t>769</t>
  </si>
  <si>
    <t>Montáže vzduchotechnických zariadení</t>
  </si>
  <si>
    <t>769035000.S</t>
  </si>
  <si>
    <t>Montáž dvernej mriežky do prierezu 0.080 m2</t>
  </si>
  <si>
    <t>1937619971</t>
  </si>
  <si>
    <t>429720250700.S</t>
  </si>
  <si>
    <t>Mriežka dverová, hliníková so skrutkami, rozmery šxv 500x100 mm s úzkym montážnym rámikom</t>
  </si>
  <si>
    <t>-1979442802</t>
  </si>
  <si>
    <t>998769201.S</t>
  </si>
  <si>
    <t>Presun hmôt pre montáž vzduchotechnických zariadení v stavbe (objekte) výšky do 7 m</t>
  </si>
  <si>
    <t>2025473054</t>
  </si>
  <si>
    <t>998769291.S</t>
  </si>
  <si>
    <t>Príplatok za zväčšený presun vzduchotechnických zariadení nad vymedzenú najväčšiu dopravnú vzdialenosť po stavenisku do 1 km</t>
  </si>
  <si>
    <t>-1409748406</t>
  </si>
  <si>
    <t>998769294.S</t>
  </si>
  <si>
    <t>Príplatok za zväčšený presun vzduchotechnických zariadení nad vymedzenú najväčšiu dopravnú vzdialenosť mimo staveniska k.ď. 1 km</t>
  </si>
  <si>
    <t>1793935335</t>
  </si>
  <si>
    <t>230040001.S1</t>
  </si>
  <si>
    <t>Kotvenie potrubia do stropu</t>
  </si>
  <si>
    <t>304536211</t>
  </si>
  <si>
    <t>230040007.S</t>
  </si>
  <si>
    <t>Prepojenie existujúceho vodovodného potrubia</t>
  </si>
  <si>
    <t>296687392</t>
  </si>
  <si>
    <t>454155850</t>
  </si>
  <si>
    <t>6 - Osvetlenie</t>
  </si>
  <si>
    <t>1 - Modernizácia systému umelého osvetlenia založená na inštalácií nových svietidiel</t>
  </si>
  <si>
    <t>348420000100.S</t>
  </si>
  <si>
    <t>Svietidlo vonkajšie so senzorom</t>
  </si>
  <si>
    <t>1359486298</t>
  </si>
  <si>
    <t>348120000300.S</t>
  </si>
  <si>
    <t>LED svietidlo štvorcové, 2W so senzorom</t>
  </si>
  <si>
    <t>1254454945</t>
  </si>
  <si>
    <t>348120000500.S</t>
  </si>
  <si>
    <t>LED svietidlo 5W so senzorom</t>
  </si>
  <si>
    <t>-89562427</t>
  </si>
  <si>
    <t>348120000500.S.1</t>
  </si>
  <si>
    <t>LED svietidlo 15W</t>
  </si>
  <si>
    <t>993967208</t>
  </si>
  <si>
    <t>348120001600.S</t>
  </si>
  <si>
    <t>LED svietidlo kruhové, 9W</t>
  </si>
  <si>
    <t>401246212</t>
  </si>
  <si>
    <t>348130002400.S</t>
  </si>
  <si>
    <t>LED panel 600x600 mm, 35W</t>
  </si>
  <si>
    <t>-676451193</t>
  </si>
  <si>
    <t>348130002200.S</t>
  </si>
  <si>
    <t>LED svietidlo, 24W</t>
  </si>
  <si>
    <t>-603997204</t>
  </si>
  <si>
    <t xml:space="preserve">7 - Vetranie a chladenie </t>
  </si>
  <si>
    <t>1 - Inštalácia alebo výmena systémov núteného vetrania so spätným získavaním tepla</t>
  </si>
  <si>
    <t>769052000.S</t>
  </si>
  <si>
    <t>Montáž rekuperačnej jednotky na stenu prietok 150 m3/h</t>
  </si>
  <si>
    <t>1298376352</t>
  </si>
  <si>
    <t>429/RJ1</t>
  </si>
  <si>
    <t>Malá lokálna vetracia jednotka s rekuperáciou tepla, max. prietok vzduchu do 45 m3/h ( AEROTUBE wrg smart alebo alternatíva ) ( RJ1 )</t>
  </si>
  <si>
    <t>-134882104</t>
  </si>
  <si>
    <t>-478485597</t>
  </si>
  <si>
    <t xml:space="preserve">B - iné aktivity </t>
  </si>
  <si>
    <t>B2 - Ďalšie aktivity</t>
  </si>
  <si>
    <t>Úroveň 4:</t>
  </si>
  <si>
    <t>1 - Obnova vonkajších povrchových úprav a otvorových konštrukcií bez zlepšenia tepelnoizolačných vlast..</t>
  </si>
  <si>
    <t xml:space="preserve">    5 - Komunikácie</t>
  </si>
  <si>
    <t>Komunikácie</t>
  </si>
  <si>
    <t>564801111.S</t>
  </si>
  <si>
    <t>Podklad zo štrkodrviny s rozprestretím a zhutnením, po zhutnení hr. 30 mm ( 10/N )</t>
  </si>
  <si>
    <t>-1255103854</t>
  </si>
  <si>
    <t>564831111.R</t>
  </si>
  <si>
    <t>Podklad zo štrkodrviny fr. 16/32 mm s rozprestretím a zhutnením, po zhutnení hr. 100 mm ( 10/N )</t>
  </si>
  <si>
    <t>248464469</t>
  </si>
  <si>
    <t>564831111.S</t>
  </si>
  <si>
    <t>Podklad zo štrkodrviny s rozprestretím a zhutnením, po zhutnení hr. 100 mm ( 10/N )</t>
  </si>
  <si>
    <t>1454527013</t>
  </si>
  <si>
    <t>596911142.S</t>
  </si>
  <si>
    <t>Kladenie betónovej zámkovej dlažby komunikácií pre peších hr. 60 mm pre peších nad 50 do 100 m2 ( 10/N )</t>
  </si>
  <si>
    <t>2134827931</t>
  </si>
  <si>
    <t>592460007700.S</t>
  </si>
  <si>
    <t>Betónová zámková dlažba, hr.60 mm, prírodná</t>
  </si>
  <si>
    <t>-1805605811</t>
  </si>
  <si>
    <t>916561112.S</t>
  </si>
  <si>
    <t>Osadenie záhonového alebo parkového obrubníka betón., do lôžka z bet. pros. tr. C 16/20 s bočnou oporou ( 10/N )</t>
  </si>
  <si>
    <t>1220791872</t>
  </si>
  <si>
    <t>592170001800.S</t>
  </si>
  <si>
    <t>Obrubník parkový, lxšxv 1000x50x200 mm, prírodný</t>
  </si>
  <si>
    <t>657012345</t>
  </si>
  <si>
    <t>1912383051</t>
  </si>
  <si>
    <t>1 - Vnútorné rozvody inžinierskych sietí okrem vykurovania a teplej vody</t>
  </si>
  <si>
    <t xml:space="preserve">    95-M - Ostatné</t>
  </si>
  <si>
    <t>345410002600.S</t>
  </si>
  <si>
    <t>Krabica prístrojová KP 64 vrátane osadenia</t>
  </si>
  <si>
    <t>2062725468</t>
  </si>
  <si>
    <t>345410002600.S.1</t>
  </si>
  <si>
    <t>Krabica prístrojová KP 64/3 vrátane osadenia</t>
  </si>
  <si>
    <t>-1752624891</t>
  </si>
  <si>
    <t>345410002600.S.2</t>
  </si>
  <si>
    <t>Krabica prístrojová KP 64/5 vrátane osadenia</t>
  </si>
  <si>
    <t>1702954570</t>
  </si>
  <si>
    <t>357150000100.S</t>
  </si>
  <si>
    <t>Rozvodnicová skriňa zapustená vrátane elektrickej výzbroje podľa PD</t>
  </si>
  <si>
    <t>285197617</t>
  </si>
  <si>
    <t>357150000100.S.1</t>
  </si>
  <si>
    <t>Výmena elektromerového rozvádzača vrátane zapojenia</t>
  </si>
  <si>
    <t>989072349</t>
  </si>
  <si>
    <t>357150000100.S.2</t>
  </si>
  <si>
    <t>Demontáž rozvádzača v suteréne</t>
  </si>
  <si>
    <t>-668983640</t>
  </si>
  <si>
    <t>210110021.S</t>
  </si>
  <si>
    <t>Jednopólový spínač - radenie 1, zapustená montáž IP 20, vrátane zapojenia</t>
  </si>
  <si>
    <t>403085213</t>
  </si>
  <si>
    <t>345340007925.S</t>
  </si>
  <si>
    <t>Spínač jednopólový pre zapustenú montáž, radenie č.1, IP20</t>
  </si>
  <si>
    <t>1696713256</t>
  </si>
  <si>
    <t>345340007925.S.1</t>
  </si>
  <si>
    <t>Tlačítko vrátane zapojenia</t>
  </si>
  <si>
    <t>1925267288</t>
  </si>
  <si>
    <t>210110023.S</t>
  </si>
  <si>
    <t>Sériový spínač - radenie 5, zapustená montáž IP 20, vrátane zapojenia</t>
  </si>
  <si>
    <t>326922</t>
  </si>
  <si>
    <t>345330002965.S</t>
  </si>
  <si>
    <t>Prepínač komplet pre zapustenú montáž, radenie 5, IP20</t>
  </si>
  <si>
    <t>1056783593</t>
  </si>
  <si>
    <t>210111012.S</t>
  </si>
  <si>
    <t>Domová zásuvka polozapustená alebo zapustená, 10/16 A 250 V 2P + Z 2 x zapojenie</t>
  </si>
  <si>
    <t>-1983473293</t>
  </si>
  <si>
    <t>345520000490.S</t>
  </si>
  <si>
    <t>Zásuvka dvojnásobná polozapustená, radenie 2x(2P+T) 16A, s detskou ochranou</t>
  </si>
  <si>
    <t>-1702703256</t>
  </si>
  <si>
    <t>345520000490.S.1</t>
  </si>
  <si>
    <t>Zásuvka dvojnásobná polozapustená16A, s detskou ochranou (3 rámik)</t>
  </si>
  <si>
    <t>221218819</t>
  </si>
  <si>
    <t>345520000490.S.2</t>
  </si>
  <si>
    <t>Zásuvka dvojnásobná polozapustená16A, s detskou ochranou (5 rámik)</t>
  </si>
  <si>
    <t>-676662077</t>
  </si>
  <si>
    <t>210111031.S</t>
  </si>
  <si>
    <t>Zásuvka P 44, 250V / 16A, vrátane zapojenia 2P + PE</t>
  </si>
  <si>
    <t>263408167</t>
  </si>
  <si>
    <t>345510001210.S</t>
  </si>
  <si>
    <t>Zásuvka jednonásobná na povrch, radenie 2P+PE, IP 44</t>
  </si>
  <si>
    <t>241502402</t>
  </si>
  <si>
    <t>210201900.S</t>
  </si>
  <si>
    <t>Montáž svietidla interiérového na stenu do 0,5 kg</t>
  </si>
  <si>
    <t>-1707009263</t>
  </si>
  <si>
    <t>210201912.S</t>
  </si>
  <si>
    <t>Montáž svietidla interiérového na strop do 2 kg</t>
  </si>
  <si>
    <t>2061627657</t>
  </si>
  <si>
    <t>210201915.S</t>
  </si>
  <si>
    <t>Montáž svietidla interiérového na strop do 1,5 kg</t>
  </si>
  <si>
    <t>1543150622</t>
  </si>
  <si>
    <t>210201920.S</t>
  </si>
  <si>
    <t>Montáž svietidla exterierového na stenu do 0,5 kg</t>
  </si>
  <si>
    <t>-382598138</t>
  </si>
  <si>
    <t>210220301.S</t>
  </si>
  <si>
    <t>Ochranné pospájanie v práčovniach, kúpeľniach, pevné uloženie CY 4-6 mm2</t>
  </si>
  <si>
    <t>336659155</t>
  </si>
  <si>
    <t>341110012300.S</t>
  </si>
  <si>
    <t>Vodič medený CY 6 mm2</t>
  </si>
  <si>
    <t>-1551767225</t>
  </si>
  <si>
    <t>210800220.S</t>
  </si>
  <si>
    <t>Kábel medený uložený pod omietkou CYKY  450/750 V  2x1,5mm2</t>
  </si>
  <si>
    <t>17529115</t>
  </si>
  <si>
    <t>341110000100.S</t>
  </si>
  <si>
    <t>Kábel medený CYKY 2x1,5 mm2</t>
  </si>
  <si>
    <t>-1935035922</t>
  </si>
  <si>
    <t>210800226.S</t>
  </si>
  <si>
    <t>Kábel medený uložený pod omietkou CYKY  450/750 V  3x1,5mm2</t>
  </si>
  <si>
    <t>-1210749037</t>
  </si>
  <si>
    <t>341110000700.S</t>
  </si>
  <si>
    <t>Kábel medený CYKY 3x1,5 mm2</t>
  </si>
  <si>
    <t>1946943089</t>
  </si>
  <si>
    <t>210800227.S</t>
  </si>
  <si>
    <t>Kábel medený uložený pod omietkou CYKY  450/750 V  3x2,5mm2</t>
  </si>
  <si>
    <t>-404543075</t>
  </si>
  <si>
    <t>341110000800.S</t>
  </si>
  <si>
    <t>Kábel medený CYKY 3x2,5 mm2</t>
  </si>
  <si>
    <t>148922819</t>
  </si>
  <si>
    <t>210800239.S</t>
  </si>
  <si>
    <t>Kábel medený uložený pod omietkou CYKY  450/750 V  5x2,5mm2</t>
  </si>
  <si>
    <t>920323757</t>
  </si>
  <si>
    <t>341110002000.S</t>
  </si>
  <si>
    <t>Kábel medený CYKY 5x2,5 mm2</t>
  </si>
  <si>
    <t>-1660355079</t>
  </si>
  <si>
    <t>974049153.S</t>
  </si>
  <si>
    <t>Vysekanie rýh v betónovej, pórobetónovej, tehlovej alebo železobetónovej stene, š. do 50mm, hl. do 50mm</t>
  </si>
  <si>
    <t>462574399</t>
  </si>
  <si>
    <t>95-M</t>
  </si>
  <si>
    <t>000400022.S</t>
  </si>
  <si>
    <t>Projektové práce  - náklady na dokumentáciu skutočného zhotovenia stavby</t>
  </si>
  <si>
    <t>1482039970</t>
  </si>
  <si>
    <t>001000034.S</t>
  </si>
  <si>
    <t>Revízna skúška, revízna správa, odskúšanie a oživenie</t>
  </si>
  <si>
    <t>214002953</t>
  </si>
  <si>
    <t>979081111</t>
  </si>
  <si>
    <t>Odvoz a likvidácia odpadu</t>
  </si>
  <si>
    <t>-259172260</t>
  </si>
  <si>
    <t>311310008531.S</t>
  </si>
  <si>
    <t>Drobný montážny, spojovací a elektroinštalačný materiál</t>
  </si>
  <si>
    <t>-1150437205</t>
  </si>
  <si>
    <t>000700011.S</t>
  </si>
  <si>
    <t>Dopravné a prepravné náklady</t>
  </si>
  <si>
    <t>-1652635620</t>
  </si>
  <si>
    <t>3 - Realizácia ďalších relevantných aktivít bez pozitívneho vplyvu na energetickú hospodárnosť budovy</t>
  </si>
  <si>
    <t>HZS000112.S</t>
  </si>
  <si>
    <t xml:space="preserve">Dodávka + montáž rošotvá rampa </t>
  </si>
  <si>
    <t>512</t>
  </si>
  <si>
    <t>1226289665</t>
  </si>
  <si>
    <t>Úpravy pre slabozrakých</t>
  </si>
  <si>
    <t>-1770595512</t>
  </si>
  <si>
    <t>ZOYTEC s.r.o. Okružná 3032/33, Prešov 080 01</t>
  </si>
  <si>
    <t>SK2121514241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</si>
</sst>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1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27" fillId="0" borderId="0" xfId="1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2" fillId="0" borderId="19" xfId="0" applyFont="1" applyBorder="1" applyAlignment="1">
      <alignment horizontal="left" vertical="center"/>
    </xf>
    <xf numFmtId="0" fontId="32" fillId="0" borderId="20" xfId="0" applyFont="1" applyBorder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6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horizontal="righ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4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9" fillId="4" borderId="6" xfId="0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21"/>
  <sheetViews>
    <sheetView showGridLines="0" tabSelected="1" topLeftCell="A2" workbookViewId="0">
      <selection activeCell="AI22" sqref="AI2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73" t="s">
        <v>5</v>
      </c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>
      <c r="B5" s="16"/>
      <c r="D5" s="19" t="s">
        <v>11</v>
      </c>
      <c r="K5" s="178" t="s">
        <v>12</v>
      </c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  <c r="AR5" s="16"/>
      <c r="BS5" s="13" t="s">
        <v>6</v>
      </c>
    </row>
    <row r="6" spans="1:74" ht="36.950000000000003" customHeight="1">
      <c r="B6" s="16"/>
      <c r="D6" s="21" t="s">
        <v>13</v>
      </c>
      <c r="K6" s="179" t="s">
        <v>14</v>
      </c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4"/>
      <c r="AJ6" s="174"/>
      <c r="AK6" s="174"/>
      <c r="AL6" s="174"/>
      <c r="AM6" s="174"/>
      <c r="AN6" s="174"/>
      <c r="AO6" s="174"/>
      <c r="AR6" s="16"/>
      <c r="BS6" s="13" t="s">
        <v>6</v>
      </c>
    </row>
    <row r="7" spans="1:74" ht="12" customHeight="1">
      <c r="B7" s="16"/>
      <c r="D7" s="22" t="s">
        <v>15</v>
      </c>
      <c r="K7" s="20" t="s">
        <v>1</v>
      </c>
      <c r="AK7" s="22" t="s">
        <v>16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17</v>
      </c>
      <c r="K8" s="20" t="s">
        <v>18</v>
      </c>
      <c r="AK8" s="22" t="s">
        <v>19</v>
      </c>
      <c r="AN8" s="165">
        <v>45566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20</v>
      </c>
      <c r="AK10" s="22" t="s">
        <v>21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18</v>
      </c>
      <c r="AK11" s="22" t="s">
        <v>22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23</v>
      </c>
      <c r="AK13" s="22" t="s">
        <v>21</v>
      </c>
      <c r="AN13" s="20">
        <v>53789059</v>
      </c>
      <c r="AR13" s="16"/>
      <c r="BS13" s="13" t="s">
        <v>6</v>
      </c>
    </row>
    <row r="14" spans="1:74" ht="12.75">
      <c r="B14" s="16"/>
      <c r="E14" s="20" t="s">
        <v>18</v>
      </c>
      <c r="K14" t="s">
        <v>1339</v>
      </c>
      <c r="AK14" s="22" t="s">
        <v>22</v>
      </c>
      <c r="AN14" s="20" t="s">
        <v>1340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24</v>
      </c>
      <c r="AK16" s="22" t="s">
        <v>21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18</v>
      </c>
      <c r="AK17" s="22" t="s">
        <v>22</v>
      </c>
      <c r="AN17" s="20" t="s">
        <v>1</v>
      </c>
      <c r="AR17" s="16"/>
      <c r="BS17" s="13" t="s">
        <v>25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26</v>
      </c>
      <c r="AK19" s="22" t="s">
        <v>21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18</v>
      </c>
      <c r="AK20" s="22" t="s">
        <v>22</v>
      </c>
      <c r="AN20" s="20" t="s">
        <v>1</v>
      </c>
      <c r="AR20" s="16"/>
      <c r="BS20" s="13" t="s">
        <v>25</v>
      </c>
    </row>
    <row r="21" spans="2:71" ht="6.95" customHeight="1">
      <c r="B21" s="16"/>
      <c r="AR21" s="16"/>
    </row>
    <row r="22" spans="2:71" ht="12" customHeight="1">
      <c r="B22" s="16"/>
      <c r="D22" s="22" t="s">
        <v>27</v>
      </c>
      <c r="AR22" s="16"/>
    </row>
    <row r="23" spans="2:71" ht="16.5" customHeight="1">
      <c r="B23" s="16"/>
      <c r="E23" s="180" t="s">
        <v>1</v>
      </c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80"/>
      <c r="AK23" s="180"/>
      <c r="AL23" s="180"/>
      <c r="AM23" s="180"/>
      <c r="AN23" s="180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28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81">
        <f>ROUND(AG94,2)</f>
        <v>407214.09</v>
      </c>
      <c r="AL26" s="182"/>
      <c r="AM26" s="182"/>
      <c r="AN26" s="182"/>
      <c r="AO26" s="182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83" t="s">
        <v>29</v>
      </c>
      <c r="M28" s="183"/>
      <c r="N28" s="183"/>
      <c r="O28" s="183"/>
      <c r="P28" s="183"/>
      <c r="W28" s="183" t="s">
        <v>30</v>
      </c>
      <c r="X28" s="183"/>
      <c r="Y28" s="183"/>
      <c r="Z28" s="183"/>
      <c r="AA28" s="183"/>
      <c r="AB28" s="183"/>
      <c r="AC28" s="183"/>
      <c r="AD28" s="183"/>
      <c r="AE28" s="183"/>
      <c r="AK28" s="183" t="s">
        <v>31</v>
      </c>
      <c r="AL28" s="183"/>
      <c r="AM28" s="183"/>
      <c r="AN28" s="183"/>
      <c r="AO28" s="183"/>
      <c r="AR28" s="25"/>
    </row>
    <row r="29" spans="2:71" s="2" customFormat="1" ht="14.45" customHeight="1">
      <c r="B29" s="29"/>
      <c r="D29" s="22" t="s">
        <v>32</v>
      </c>
      <c r="F29" s="30" t="s">
        <v>33</v>
      </c>
      <c r="L29" s="168">
        <v>0.2</v>
      </c>
      <c r="M29" s="167"/>
      <c r="N29" s="167"/>
      <c r="O29" s="167"/>
      <c r="P29" s="167"/>
      <c r="Q29" s="31"/>
      <c r="R29" s="31"/>
      <c r="S29" s="31"/>
      <c r="T29" s="31"/>
      <c r="U29" s="31"/>
      <c r="V29" s="31"/>
      <c r="W29" s="166">
        <f>ROUND(AZ94, 2)</f>
        <v>0</v>
      </c>
      <c r="X29" s="167"/>
      <c r="Y29" s="167"/>
      <c r="Z29" s="167"/>
      <c r="AA29" s="167"/>
      <c r="AB29" s="167"/>
      <c r="AC29" s="167"/>
      <c r="AD29" s="167"/>
      <c r="AE29" s="167"/>
      <c r="AF29" s="31"/>
      <c r="AG29" s="31"/>
      <c r="AH29" s="31"/>
      <c r="AI29" s="31"/>
      <c r="AJ29" s="31"/>
      <c r="AK29" s="166">
        <f>ROUND(AV94, 2)</f>
        <v>0</v>
      </c>
      <c r="AL29" s="167"/>
      <c r="AM29" s="167"/>
      <c r="AN29" s="167"/>
      <c r="AO29" s="167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5" customHeight="1">
      <c r="B30" s="29"/>
      <c r="F30" s="30" t="s">
        <v>34</v>
      </c>
      <c r="L30" s="175">
        <v>0.1</v>
      </c>
      <c r="M30" s="176"/>
      <c r="N30" s="176"/>
      <c r="O30" s="176"/>
      <c r="P30" s="176"/>
      <c r="W30" s="177">
        <f>ROUND(BA94, 2)</f>
        <v>407214.09</v>
      </c>
      <c r="X30" s="176"/>
      <c r="Y30" s="176"/>
      <c r="Z30" s="176"/>
      <c r="AA30" s="176"/>
      <c r="AB30" s="176"/>
      <c r="AC30" s="176"/>
      <c r="AD30" s="176"/>
      <c r="AE30" s="176"/>
      <c r="AK30" s="177">
        <f>ROUND(AW94, 2)</f>
        <v>40721.410000000003</v>
      </c>
      <c r="AL30" s="176"/>
      <c r="AM30" s="176"/>
      <c r="AN30" s="176"/>
      <c r="AO30" s="176"/>
      <c r="AR30" s="29"/>
    </row>
    <row r="31" spans="2:71" s="2" customFormat="1" ht="14.45" hidden="1" customHeight="1">
      <c r="B31" s="29"/>
      <c r="F31" s="22" t="s">
        <v>35</v>
      </c>
      <c r="L31" s="175">
        <v>0.2</v>
      </c>
      <c r="M31" s="176"/>
      <c r="N31" s="176"/>
      <c r="O31" s="176"/>
      <c r="P31" s="176"/>
      <c r="W31" s="177">
        <f>ROUND(BB94, 2)</f>
        <v>0</v>
      </c>
      <c r="X31" s="176"/>
      <c r="Y31" s="176"/>
      <c r="Z31" s="176"/>
      <c r="AA31" s="176"/>
      <c r="AB31" s="176"/>
      <c r="AC31" s="176"/>
      <c r="AD31" s="176"/>
      <c r="AE31" s="176"/>
      <c r="AK31" s="177">
        <v>0</v>
      </c>
      <c r="AL31" s="176"/>
      <c r="AM31" s="176"/>
      <c r="AN31" s="176"/>
      <c r="AO31" s="176"/>
      <c r="AR31" s="29"/>
    </row>
    <row r="32" spans="2:71" s="2" customFormat="1" ht="14.45" hidden="1" customHeight="1">
      <c r="B32" s="29"/>
      <c r="F32" s="22" t="s">
        <v>36</v>
      </c>
      <c r="L32" s="175">
        <v>0.2</v>
      </c>
      <c r="M32" s="176"/>
      <c r="N32" s="176"/>
      <c r="O32" s="176"/>
      <c r="P32" s="176"/>
      <c r="W32" s="177">
        <f>ROUND(BC94, 2)</f>
        <v>0</v>
      </c>
      <c r="X32" s="176"/>
      <c r="Y32" s="176"/>
      <c r="Z32" s="176"/>
      <c r="AA32" s="176"/>
      <c r="AB32" s="176"/>
      <c r="AC32" s="176"/>
      <c r="AD32" s="176"/>
      <c r="AE32" s="176"/>
      <c r="AK32" s="177">
        <v>0</v>
      </c>
      <c r="AL32" s="176"/>
      <c r="AM32" s="176"/>
      <c r="AN32" s="176"/>
      <c r="AO32" s="176"/>
      <c r="AR32" s="29"/>
    </row>
    <row r="33" spans="2:52" s="2" customFormat="1" ht="14.45" hidden="1" customHeight="1">
      <c r="B33" s="29"/>
      <c r="F33" s="30" t="s">
        <v>37</v>
      </c>
      <c r="L33" s="168">
        <v>0</v>
      </c>
      <c r="M33" s="167"/>
      <c r="N33" s="167"/>
      <c r="O33" s="167"/>
      <c r="P33" s="167"/>
      <c r="Q33" s="31"/>
      <c r="R33" s="31"/>
      <c r="S33" s="31"/>
      <c r="T33" s="31"/>
      <c r="U33" s="31"/>
      <c r="V33" s="31"/>
      <c r="W33" s="166">
        <f>ROUND(BD94, 2)</f>
        <v>0</v>
      </c>
      <c r="X33" s="167"/>
      <c r="Y33" s="167"/>
      <c r="Z33" s="167"/>
      <c r="AA33" s="167"/>
      <c r="AB33" s="167"/>
      <c r="AC33" s="167"/>
      <c r="AD33" s="167"/>
      <c r="AE33" s="167"/>
      <c r="AF33" s="31"/>
      <c r="AG33" s="31"/>
      <c r="AH33" s="31"/>
      <c r="AI33" s="31"/>
      <c r="AJ33" s="31"/>
      <c r="AK33" s="166">
        <v>0</v>
      </c>
      <c r="AL33" s="167"/>
      <c r="AM33" s="167"/>
      <c r="AN33" s="167"/>
      <c r="AO33" s="167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5" customHeight="1">
      <c r="B34" s="25"/>
      <c r="AR34" s="25"/>
    </row>
    <row r="35" spans="2:52" s="1" customFormat="1" ht="25.9" customHeight="1">
      <c r="B35" s="25"/>
      <c r="C35" s="33"/>
      <c r="D35" s="34" t="s">
        <v>38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39</v>
      </c>
      <c r="U35" s="35"/>
      <c r="V35" s="35"/>
      <c r="W35" s="35"/>
      <c r="X35" s="172" t="s">
        <v>40</v>
      </c>
      <c r="Y35" s="170"/>
      <c r="Z35" s="170"/>
      <c r="AA35" s="170"/>
      <c r="AB35" s="170"/>
      <c r="AC35" s="35"/>
      <c r="AD35" s="35"/>
      <c r="AE35" s="35"/>
      <c r="AF35" s="35"/>
      <c r="AG35" s="35"/>
      <c r="AH35" s="35"/>
      <c r="AI35" s="35"/>
      <c r="AJ35" s="35"/>
      <c r="AK35" s="169">
        <f>SUM(AK26:AK33)</f>
        <v>447935.5</v>
      </c>
      <c r="AL35" s="170"/>
      <c r="AM35" s="170"/>
      <c r="AN35" s="170"/>
      <c r="AO35" s="171"/>
      <c r="AP35" s="33"/>
      <c r="AQ35" s="33"/>
      <c r="AR35" s="25"/>
    </row>
    <row r="36" spans="2:52" s="1" customFormat="1" ht="6.95" customHeight="1">
      <c r="B36" s="25"/>
      <c r="AR36" s="25"/>
    </row>
    <row r="37" spans="2:52" s="1" customFormat="1" ht="14.45" customHeight="1">
      <c r="B37" s="25"/>
      <c r="AR37" s="25"/>
    </row>
    <row r="38" spans="2:52" ht="14.45" customHeight="1">
      <c r="B38" s="16"/>
      <c r="AR38" s="16"/>
    </row>
    <row r="39" spans="2:52" ht="14.45" customHeight="1">
      <c r="B39" s="16"/>
      <c r="AR39" s="16"/>
    </row>
    <row r="40" spans="2:52" ht="14.45" customHeight="1">
      <c r="B40" s="16"/>
      <c r="AR40" s="16"/>
    </row>
    <row r="41" spans="2:52" ht="14.45" customHeight="1">
      <c r="B41" s="16"/>
      <c r="AR41" s="16"/>
    </row>
    <row r="42" spans="2:52" ht="14.45" customHeight="1">
      <c r="B42" s="16"/>
      <c r="AR42" s="16"/>
    </row>
    <row r="43" spans="2:52" ht="14.45" customHeight="1">
      <c r="B43" s="16"/>
      <c r="AR43" s="16"/>
    </row>
    <row r="44" spans="2:52" ht="14.45" customHeight="1">
      <c r="B44" s="16"/>
      <c r="AR44" s="16"/>
    </row>
    <row r="45" spans="2:52" ht="14.45" customHeight="1">
      <c r="B45" s="16"/>
      <c r="AR45" s="16"/>
    </row>
    <row r="46" spans="2:52" ht="14.45" customHeight="1">
      <c r="B46" s="16"/>
      <c r="AR46" s="16"/>
    </row>
    <row r="47" spans="2:52" ht="14.45" customHeight="1">
      <c r="B47" s="16"/>
      <c r="AR47" s="16"/>
    </row>
    <row r="48" spans="2:52" ht="14.45" customHeight="1">
      <c r="B48" s="16"/>
      <c r="AR48" s="16"/>
    </row>
    <row r="49" spans="2:44" s="1" customFormat="1" ht="14.45" customHeight="1">
      <c r="B49" s="25"/>
      <c r="D49" s="37" t="s">
        <v>41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42</v>
      </c>
      <c r="AI49" s="38"/>
      <c r="AJ49" s="38"/>
      <c r="AK49" s="38"/>
      <c r="AL49" s="38"/>
      <c r="AM49" s="38"/>
      <c r="AN49" s="38"/>
      <c r="AO49" s="38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9" t="s">
        <v>43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44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43</v>
      </c>
      <c r="AI60" s="27"/>
      <c r="AJ60" s="27"/>
      <c r="AK60" s="27"/>
      <c r="AL60" s="27"/>
      <c r="AM60" s="39" t="s">
        <v>44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7" t="s">
        <v>45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46</v>
      </c>
      <c r="AI64" s="38"/>
      <c r="AJ64" s="38"/>
      <c r="AK64" s="38"/>
      <c r="AL64" s="38"/>
      <c r="AM64" s="38"/>
      <c r="AN64" s="38"/>
      <c r="AO64" s="38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9" t="s">
        <v>43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44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43</v>
      </c>
      <c r="AI75" s="27"/>
      <c r="AJ75" s="27"/>
      <c r="AK75" s="27"/>
      <c r="AL75" s="27"/>
      <c r="AM75" s="39" t="s">
        <v>44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2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2:91" s="1" customFormat="1" ht="24.95" customHeight="1">
      <c r="B82" s="25"/>
      <c r="C82" s="17" t="s">
        <v>47</v>
      </c>
      <c r="AR82" s="25"/>
    </row>
    <row r="83" spans="2:91" s="1" customFormat="1" ht="6.95" customHeight="1">
      <c r="B83" s="25"/>
      <c r="AR83" s="25"/>
    </row>
    <row r="84" spans="2:91" s="3" customFormat="1" ht="12" customHeight="1">
      <c r="B84" s="44"/>
      <c r="C84" s="22" t="s">
        <v>11</v>
      </c>
      <c r="L84" s="3" t="str">
        <f>K5</f>
        <v>2024/206</v>
      </c>
      <c r="AR84" s="44"/>
    </row>
    <row r="85" spans="2:91" s="4" customFormat="1" ht="36.950000000000003" customHeight="1">
      <c r="B85" s="45"/>
      <c r="C85" s="46" t="s">
        <v>13</v>
      </c>
      <c r="L85" s="204" t="str">
        <f>K6</f>
        <v>Obnova budovy materskej a základnej školy Vyšná Sitnica</v>
      </c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5"/>
      <c r="AH85" s="205"/>
      <c r="AI85" s="205"/>
      <c r="AJ85" s="205"/>
      <c r="AK85" s="205"/>
      <c r="AL85" s="205"/>
      <c r="AM85" s="205"/>
      <c r="AN85" s="205"/>
      <c r="AO85" s="205"/>
      <c r="AR85" s="45"/>
    </row>
    <row r="86" spans="2:91" s="1" customFormat="1" ht="6.95" customHeight="1">
      <c r="B86" s="25"/>
      <c r="AR86" s="25"/>
    </row>
    <row r="87" spans="2:91" s="1" customFormat="1" ht="12" customHeight="1">
      <c r="B87" s="25"/>
      <c r="C87" s="22" t="s">
        <v>17</v>
      </c>
      <c r="L87" s="47" t="str">
        <f>IF(K8="","",K8)</f>
        <v xml:space="preserve"> </v>
      </c>
      <c r="AI87" s="22" t="s">
        <v>19</v>
      </c>
      <c r="AM87" s="185">
        <f>IF(AN8= "","",AN8)</f>
        <v>45566</v>
      </c>
      <c r="AN87" s="185"/>
      <c r="AR87" s="25"/>
    </row>
    <row r="88" spans="2:91" s="1" customFormat="1" ht="6.95" customHeight="1">
      <c r="B88" s="25"/>
      <c r="AR88" s="25"/>
    </row>
    <row r="89" spans="2:91" s="1" customFormat="1" ht="15.2" customHeight="1">
      <c r="B89" s="25"/>
      <c r="C89" s="22" t="s">
        <v>20</v>
      </c>
      <c r="L89" s="3" t="str">
        <f>IF(E11= "","",E11)</f>
        <v xml:space="preserve"> </v>
      </c>
      <c r="AI89" s="22" t="s">
        <v>24</v>
      </c>
      <c r="AM89" s="186" t="str">
        <f>IF(E17="","",E17)</f>
        <v xml:space="preserve"> </v>
      </c>
      <c r="AN89" s="187"/>
      <c r="AO89" s="187"/>
      <c r="AP89" s="187"/>
      <c r="AR89" s="25"/>
      <c r="AS89" s="188" t="s">
        <v>48</v>
      </c>
      <c r="AT89" s="189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2:91" s="1" customFormat="1" ht="15.2" customHeight="1">
      <c r="B90" s="25"/>
      <c r="C90" s="22" t="s">
        <v>23</v>
      </c>
      <c r="L90" s="3" t="s">
        <v>1339</v>
      </c>
      <c r="AI90" s="22" t="s">
        <v>26</v>
      </c>
      <c r="AM90" s="186" t="str">
        <f>IF(E20="","",E20)</f>
        <v xml:space="preserve"> </v>
      </c>
      <c r="AN90" s="187"/>
      <c r="AO90" s="187"/>
      <c r="AP90" s="187"/>
      <c r="AR90" s="25"/>
      <c r="AS90" s="190"/>
      <c r="AT90" s="191"/>
      <c r="BD90" s="52"/>
    </row>
    <row r="91" spans="2:91" s="1" customFormat="1" ht="10.9" customHeight="1">
      <c r="B91" s="25"/>
      <c r="AR91" s="25"/>
      <c r="AS91" s="190"/>
      <c r="AT91" s="191"/>
      <c r="BD91" s="52"/>
    </row>
    <row r="92" spans="2:91" s="1" customFormat="1" ht="29.25" customHeight="1">
      <c r="B92" s="25"/>
      <c r="C92" s="206" t="s">
        <v>49</v>
      </c>
      <c r="D92" s="193"/>
      <c r="E92" s="193"/>
      <c r="F92" s="193"/>
      <c r="G92" s="193"/>
      <c r="H92" s="53"/>
      <c r="I92" s="194" t="s">
        <v>50</v>
      </c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3"/>
      <c r="AG92" s="192" t="s">
        <v>51</v>
      </c>
      <c r="AH92" s="193"/>
      <c r="AI92" s="193"/>
      <c r="AJ92" s="193"/>
      <c r="AK92" s="193"/>
      <c r="AL92" s="193"/>
      <c r="AM92" s="193"/>
      <c r="AN92" s="194" t="s">
        <v>52</v>
      </c>
      <c r="AO92" s="193"/>
      <c r="AP92" s="195"/>
      <c r="AQ92" s="54" t="s">
        <v>53</v>
      </c>
      <c r="AR92" s="25"/>
      <c r="AS92" s="55" t="s">
        <v>54</v>
      </c>
      <c r="AT92" s="56" t="s">
        <v>55</v>
      </c>
      <c r="AU92" s="56" t="s">
        <v>56</v>
      </c>
      <c r="AV92" s="56" t="s">
        <v>57</v>
      </c>
      <c r="AW92" s="56" t="s">
        <v>58</v>
      </c>
      <c r="AX92" s="56" t="s">
        <v>59</v>
      </c>
      <c r="AY92" s="56" t="s">
        <v>60</v>
      </c>
      <c r="AZ92" s="56" t="s">
        <v>61</v>
      </c>
      <c r="BA92" s="56" t="s">
        <v>62</v>
      </c>
      <c r="BB92" s="56" t="s">
        <v>63</v>
      </c>
      <c r="BC92" s="56" t="s">
        <v>64</v>
      </c>
      <c r="BD92" s="57" t="s">
        <v>65</v>
      </c>
    </row>
    <row r="93" spans="2:91" s="1" customFormat="1" ht="10.9" customHeight="1">
      <c r="B93" s="25"/>
      <c r="AR93" s="25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2:91" s="5" customFormat="1" ht="32.450000000000003" customHeight="1">
      <c r="B94" s="59"/>
      <c r="C94" s="60" t="s">
        <v>66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02">
        <f>ROUND(AG95+AG113,2)</f>
        <v>407214.09</v>
      </c>
      <c r="AH94" s="202"/>
      <c r="AI94" s="202"/>
      <c r="AJ94" s="202"/>
      <c r="AK94" s="202"/>
      <c r="AL94" s="202"/>
      <c r="AM94" s="202"/>
      <c r="AN94" s="203">
        <f t="shared" ref="AN94:AN119" si="0">SUM(AG94,AT94)</f>
        <v>447935.5</v>
      </c>
      <c r="AO94" s="203"/>
      <c r="AP94" s="203"/>
      <c r="AQ94" s="63" t="s">
        <v>1</v>
      </c>
      <c r="AR94" s="59"/>
      <c r="AS94" s="64">
        <f>ROUND(AS95+AS113,2)</f>
        <v>0</v>
      </c>
      <c r="AT94" s="65">
        <f t="shared" ref="AT94:AT119" si="1">ROUND(SUM(AV94:AW94),2)</f>
        <v>40721.410000000003</v>
      </c>
      <c r="AU94" s="66">
        <f>ROUND(AU95+AU113,5)</f>
        <v>0</v>
      </c>
      <c r="AV94" s="65">
        <f>ROUND(AZ94*L29,2)</f>
        <v>0</v>
      </c>
      <c r="AW94" s="65">
        <f>ROUND(BA94*L30,2)</f>
        <v>40721.410000000003</v>
      </c>
      <c r="AX94" s="65">
        <f>ROUND(BB94*L29,2)</f>
        <v>0</v>
      </c>
      <c r="AY94" s="65">
        <f>ROUND(BC94*L30,2)</f>
        <v>0</v>
      </c>
      <c r="AZ94" s="65">
        <f>ROUND(AZ95+AZ113,2)</f>
        <v>0</v>
      </c>
      <c r="BA94" s="65">
        <f>ROUND(BA95+BA113,2)</f>
        <v>407214.09</v>
      </c>
      <c r="BB94" s="65">
        <f>ROUND(BB95+BB113,2)</f>
        <v>0</v>
      </c>
      <c r="BC94" s="65">
        <f>ROUND(BC95+BC113,2)</f>
        <v>0</v>
      </c>
      <c r="BD94" s="67">
        <f>ROUND(BD95+BD113,2)</f>
        <v>0</v>
      </c>
      <c r="BS94" s="68" t="s">
        <v>67</v>
      </c>
      <c r="BT94" s="68" t="s">
        <v>68</v>
      </c>
      <c r="BU94" s="69" t="s">
        <v>69</v>
      </c>
      <c r="BV94" s="68" t="s">
        <v>70</v>
      </c>
      <c r="BW94" s="68" t="s">
        <v>4</v>
      </c>
      <c r="BX94" s="68" t="s">
        <v>71</v>
      </c>
      <c r="CL94" s="68" t="s">
        <v>1</v>
      </c>
    </row>
    <row r="95" spans="2:91" s="6" customFormat="1" ht="16.5" customHeight="1">
      <c r="B95" s="70"/>
      <c r="C95" s="71"/>
      <c r="D95" s="207" t="s">
        <v>72</v>
      </c>
      <c r="E95" s="207"/>
      <c r="F95" s="207"/>
      <c r="G95" s="207"/>
      <c r="H95" s="207"/>
      <c r="I95" s="72"/>
      <c r="J95" s="207" t="s">
        <v>73</v>
      </c>
      <c r="K95" s="207"/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/>
      <c r="AF95" s="207"/>
      <c r="AG95" s="196">
        <f>ROUND(AG96+AG100+AG102+AG104+AG107+AG109+AG111,2)</f>
        <v>300134.12</v>
      </c>
      <c r="AH95" s="197"/>
      <c r="AI95" s="197"/>
      <c r="AJ95" s="197"/>
      <c r="AK95" s="197"/>
      <c r="AL95" s="197"/>
      <c r="AM95" s="197"/>
      <c r="AN95" s="198">
        <f t="shared" si="0"/>
        <v>330147.52999999997</v>
      </c>
      <c r="AO95" s="197"/>
      <c r="AP95" s="197"/>
      <c r="AQ95" s="73" t="s">
        <v>74</v>
      </c>
      <c r="AR95" s="70"/>
      <c r="AS95" s="74">
        <f>ROUND(AS96+AS100+AS102+AS104+AS107+AS109+AS111,2)</f>
        <v>0</v>
      </c>
      <c r="AT95" s="75">
        <f t="shared" si="1"/>
        <v>30013.41</v>
      </c>
      <c r="AU95" s="76">
        <f>ROUND(AU96+AU100+AU102+AU104+AU107+AU109+AU111,5)</f>
        <v>0</v>
      </c>
      <c r="AV95" s="75">
        <f>ROUND(AZ95*L29,2)</f>
        <v>0</v>
      </c>
      <c r="AW95" s="75">
        <f>ROUND(BA95*L30,2)</f>
        <v>30013.41</v>
      </c>
      <c r="AX95" s="75">
        <f>ROUND(BB95*L29,2)</f>
        <v>0</v>
      </c>
      <c r="AY95" s="75">
        <f>ROUND(BC95*L30,2)</f>
        <v>0</v>
      </c>
      <c r="AZ95" s="75">
        <f>ROUND(AZ96+AZ100+AZ102+AZ104+AZ107+AZ109+AZ111,2)</f>
        <v>0</v>
      </c>
      <c r="BA95" s="75">
        <f>ROUND(BA96+BA100+BA102+BA104+BA107+BA109+BA111,2)</f>
        <v>300134.12</v>
      </c>
      <c r="BB95" s="75">
        <f>ROUND(BB96+BB100+BB102+BB104+BB107+BB109+BB111,2)</f>
        <v>0</v>
      </c>
      <c r="BC95" s="75">
        <f>ROUND(BC96+BC100+BC102+BC104+BC107+BC109+BC111,2)</f>
        <v>0</v>
      </c>
      <c r="BD95" s="77">
        <f>ROUND(BD96+BD100+BD102+BD104+BD107+BD109+BD111,2)</f>
        <v>0</v>
      </c>
      <c r="BS95" s="78" t="s">
        <v>67</v>
      </c>
      <c r="BT95" s="78" t="s">
        <v>75</v>
      </c>
      <c r="BU95" s="78" t="s">
        <v>69</v>
      </c>
      <c r="BV95" s="78" t="s">
        <v>70</v>
      </c>
      <c r="BW95" s="78" t="s">
        <v>76</v>
      </c>
      <c r="BX95" s="78" t="s">
        <v>4</v>
      </c>
      <c r="CL95" s="78" t="s">
        <v>1</v>
      </c>
      <c r="CM95" s="78" t="s">
        <v>68</v>
      </c>
    </row>
    <row r="96" spans="2:91" s="3" customFormat="1" ht="16.5" customHeight="1">
      <c r="B96" s="44"/>
      <c r="C96" s="9"/>
      <c r="D96" s="9"/>
      <c r="E96" s="184" t="s">
        <v>75</v>
      </c>
      <c r="F96" s="184"/>
      <c r="G96" s="184"/>
      <c r="H96" s="184"/>
      <c r="I96" s="184"/>
      <c r="J96" s="9"/>
      <c r="K96" s="184" t="s">
        <v>77</v>
      </c>
      <c r="L96" s="184"/>
      <c r="M96" s="184"/>
      <c r="N96" s="184"/>
      <c r="O96" s="184"/>
      <c r="P96" s="184"/>
      <c r="Q96" s="184"/>
      <c r="R96" s="184"/>
      <c r="S96" s="184"/>
      <c r="T96" s="184"/>
      <c r="U96" s="184"/>
      <c r="V96" s="184"/>
      <c r="W96" s="184"/>
      <c r="X96" s="184"/>
      <c r="Y96" s="184"/>
      <c r="Z96" s="184"/>
      <c r="AA96" s="184"/>
      <c r="AB96" s="184"/>
      <c r="AC96" s="184"/>
      <c r="AD96" s="184"/>
      <c r="AE96" s="184"/>
      <c r="AF96" s="184"/>
      <c r="AG96" s="199">
        <f>ROUND(SUM(AG97:AG99),2)</f>
        <v>195442.39</v>
      </c>
      <c r="AH96" s="200"/>
      <c r="AI96" s="200"/>
      <c r="AJ96" s="200"/>
      <c r="AK96" s="200"/>
      <c r="AL96" s="200"/>
      <c r="AM96" s="200"/>
      <c r="AN96" s="201">
        <f t="shared" si="0"/>
        <v>214986.63</v>
      </c>
      <c r="AO96" s="200"/>
      <c r="AP96" s="200"/>
      <c r="AQ96" s="79" t="s">
        <v>78</v>
      </c>
      <c r="AR96" s="44"/>
      <c r="AS96" s="80">
        <f>ROUND(SUM(AS97:AS99),2)</f>
        <v>0</v>
      </c>
      <c r="AT96" s="81">
        <f t="shared" si="1"/>
        <v>19544.240000000002</v>
      </c>
      <c r="AU96" s="82">
        <f>ROUND(SUM(AU97:AU99),5)</f>
        <v>0</v>
      </c>
      <c r="AV96" s="81">
        <f>ROUND(AZ96*L29,2)</f>
        <v>0</v>
      </c>
      <c r="AW96" s="81">
        <f>ROUND(BA96*L30,2)</f>
        <v>19544.240000000002</v>
      </c>
      <c r="AX96" s="81">
        <f>ROUND(BB96*L29,2)</f>
        <v>0</v>
      </c>
      <c r="AY96" s="81">
        <f>ROUND(BC96*L30,2)</f>
        <v>0</v>
      </c>
      <c r="AZ96" s="81">
        <f>ROUND(SUM(AZ97:AZ99),2)</f>
        <v>0</v>
      </c>
      <c r="BA96" s="81">
        <f>ROUND(SUM(BA97:BA99),2)</f>
        <v>195442.39</v>
      </c>
      <c r="BB96" s="81">
        <f>ROUND(SUM(BB97:BB99),2)</f>
        <v>0</v>
      </c>
      <c r="BC96" s="81">
        <f>ROUND(SUM(BC97:BC99),2)</f>
        <v>0</v>
      </c>
      <c r="BD96" s="83">
        <f>ROUND(SUM(BD97:BD99),2)</f>
        <v>0</v>
      </c>
      <c r="BS96" s="20" t="s">
        <v>67</v>
      </c>
      <c r="BT96" s="20" t="s">
        <v>79</v>
      </c>
      <c r="BU96" s="20" t="s">
        <v>69</v>
      </c>
      <c r="BV96" s="20" t="s">
        <v>70</v>
      </c>
      <c r="BW96" s="20" t="s">
        <v>80</v>
      </c>
      <c r="BX96" s="20" t="s">
        <v>76</v>
      </c>
      <c r="CL96" s="20" t="s">
        <v>1</v>
      </c>
    </row>
    <row r="97" spans="1:90" s="3" customFormat="1" ht="23.25" customHeight="1">
      <c r="A97" s="84" t="s">
        <v>81</v>
      </c>
      <c r="B97" s="44"/>
      <c r="C97" s="9"/>
      <c r="D97" s="9"/>
      <c r="E97" s="9"/>
      <c r="F97" s="184" t="s">
        <v>75</v>
      </c>
      <c r="G97" s="184"/>
      <c r="H97" s="184"/>
      <c r="I97" s="184"/>
      <c r="J97" s="184"/>
      <c r="K97" s="9"/>
      <c r="L97" s="184" t="s">
        <v>82</v>
      </c>
      <c r="M97" s="184"/>
      <c r="N97" s="184"/>
      <c r="O97" s="184"/>
      <c r="P97" s="184"/>
      <c r="Q97" s="184"/>
      <c r="R97" s="184"/>
      <c r="S97" s="184"/>
      <c r="T97" s="184"/>
      <c r="U97" s="184"/>
      <c r="V97" s="184"/>
      <c r="W97" s="184"/>
      <c r="X97" s="184"/>
      <c r="Y97" s="184"/>
      <c r="Z97" s="184"/>
      <c r="AA97" s="184"/>
      <c r="AB97" s="184"/>
      <c r="AC97" s="184"/>
      <c r="AD97" s="184"/>
      <c r="AE97" s="184"/>
      <c r="AF97" s="184"/>
      <c r="AG97" s="201">
        <f>'1 - Zlepšenie tepelnej oc...'!J34</f>
        <v>38726.589999999997</v>
      </c>
      <c r="AH97" s="200"/>
      <c r="AI97" s="200"/>
      <c r="AJ97" s="200"/>
      <c r="AK97" s="200"/>
      <c r="AL97" s="200"/>
      <c r="AM97" s="200"/>
      <c r="AN97" s="201">
        <f t="shared" si="0"/>
        <v>42599.25</v>
      </c>
      <c r="AO97" s="200"/>
      <c r="AP97" s="200"/>
      <c r="AQ97" s="79" t="s">
        <v>78</v>
      </c>
      <c r="AR97" s="44"/>
      <c r="AS97" s="80">
        <v>0</v>
      </c>
      <c r="AT97" s="81">
        <f t="shared" si="1"/>
        <v>3872.66</v>
      </c>
      <c r="AU97" s="82">
        <f>'1 - Zlepšenie tepelnej oc...'!P130</f>
        <v>0</v>
      </c>
      <c r="AV97" s="81">
        <f>'1 - Zlepšenie tepelnej oc...'!J37</f>
        <v>0</v>
      </c>
      <c r="AW97" s="81">
        <f>'1 - Zlepšenie tepelnej oc...'!J38</f>
        <v>3872.66</v>
      </c>
      <c r="AX97" s="81">
        <f>'1 - Zlepšenie tepelnej oc...'!J39</f>
        <v>0</v>
      </c>
      <c r="AY97" s="81">
        <f>'1 - Zlepšenie tepelnej oc...'!J40</f>
        <v>0</v>
      </c>
      <c r="AZ97" s="81">
        <f>'1 - Zlepšenie tepelnej oc...'!F37</f>
        <v>0</v>
      </c>
      <c r="BA97" s="81">
        <f>'1 - Zlepšenie tepelnej oc...'!F38</f>
        <v>38726.589999999997</v>
      </c>
      <c r="BB97" s="81">
        <f>'1 - Zlepšenie tepelnej oc...'!F39</f>
        <v>0</v>
      </c>
      <c r="BC97" s="81">
        <f>'1 - Zlepšenie tepelnej oc...'!F40</f>
        <v>0</v>
      </c>
      <c r="BD97" s="83">
        <f>'1 - Zlepšenie tepelnej oc...'!F41</f>
        <v>0</v>
      </c>
      <c r="BT97" s="20" t="s">
        <v>83</v>
      </c>
      <c r="BV97" s="20" t="s">
        <v>70</v>
      </c>
      <c r="BW97" s="20" t="s">
        <v>84</v>
      </c>
      <c r="BX97" s="20" t="s">
        <v>80</v>
      </c>
      <c r="CL97" s="20" t="s">
        <v>1</v>
      </c>
    </row>
    <row r="98" spans="1:90" s="3" customFormat="1" ht="35.25" customHeight="1">
      <c r="A98" s="84" t="s">
        <v>81</v>
      </c>
      <c r="B98" s="44"/>
      <c r="C98" s="9"/>
      <c r="D98" s="9"/>
      <c r="E98" s="9"/>
      <c r="F98" s="184" t="s">
        <v>79</v>
      </c>
      <c r="G98" s="184"/>
      <c r="H98" s="184"/>
      <c r="I98" s="184"/>
      <c r="J98" s="184"/>
      <c r="K98" s="9"/>
      <c r="L98" s="184" t="s">
        <v>85</v>
      </c>
      <c r="M98" s="184"/>
      <c r="N98" s="184"/>
      <c r="O98" s="184"/>
      <c r="P98" s="184"/>
      <c r="Q98" s="184"/>
      <c r="R98" s="184"/>
      <c r="S98" s="184"/>
      <c r="T98" s="184"/>
      <c r="U98" s="184"/>
      <c r="V98" s="184"/>
      <c r="W98" s="184"/>
      <c r="X98" s="184"/>
      <c r="Y98" s="184"/>
      <c r="Z98" s="184"/>
      <c r="AA98" s="184"/>
      <c r="AB98" s="184"/>
      <c r="AC98" s="184"/>
      <c r="AD98" s="184"/>
      <c r="AE98" s="184"/>
      <c r="AF98" s="184"/>
      <c r="AG98" s="201">
        <f>'2 - Zlepšenie tepelnej oc...'!J34</f>
        <v>119883.72</v>
      </c>
      <c r="AH98" s="200"/>
      <c r="AI98" s="200"/>
      <c r="AJ98" s="200"/>
      <c r="AK98" s="200"/>
      <c r="AL98" s="200"/>
      <c r="AM98" s="200"/>
      <c r="AN98" s="201">
        <f t="shared" si="0"/>
        <v>131872.09</v>
      </c>
      <c r="AO98" s="200"/>
      <c r="AP98" s="200"/>
      <c r="AQ98" s="79" t="s">
        <v>78</v>
      </c>
      <c r="AR98" s="44"/>
      <c r="AS98" s="80">
        <v>0</v>
      </c>
      <c r="AT98" s="81">
        <f t="shared" si="1"/>
        <v>11988.37</v>
      </c>
      <c r="AU98" s="82">
        <f>'2 - Zlepšenie tepelnej oc...'!P134</f>
        <v>0</v>
      </c>
      <c r="AV98" s="81">
        <f>'2 - Zlepšenie tepelnej oc...'!J37</f>
        <v>0</v>
      </c>
      <c r="AW98" s="81">
        <f>'2 - Zlepšenie tepelnej oc...'!J38</f>
        <v>11988.37</v>
      </c>
      <c r="AX98" s="81">
        <f>'2 - Zlepšenie tepelnej oc...'!J39</f>
        <v>0</v>
      </c>
      <c r="AY98" s="81">
        <f>'2 - Zlepšenie tepelnej oc...'!J40</f>
        <v>0</v>
      </c>
      <c r="AZ98" s="81">
        <f>'2 - Zlepšenie tepelnej oc...'!F37</f>
        <v>0</v>
      </c>
      <c r="BA98" s="81">
        <f>'2 - Zlepšenie tepelnej oc...'!F38</f>
        <v>119883.72</v>
      </c>
      <c r="BB98" s="81">
        <f>'2 - Zlepšenie tepelnej oc...'!F39</f>
        <v>0</v>
      </c>
      <c r="BC98" s="81">
        <f>'2 - Zlepšenie tepelnej oc...'!F40</f>
        <v>0</v>
      </c>
      <c r="BD98" s="83">
        <f>'2 - Zlepšenie tepelnej oc...'!F41</f>
        <v>0</v>
      </c>
      <c r="BT98" s="20" t="s">
        <v>83</v>
      </c>
      <c r="BV98" s="20" t="s">
        <v>70</v>
      </c>
      <c r="BW98" s="20" t="s">
        <v>86</v>
      </c>
      <c r="BX98" s="20" t="s">
        <v>80</v>
      </c>
      <c r="CL98" s="20" t="s">
        <v>1</v>
      </c>
    </row>
    <row r="99" spans="1:90" s="3" customFormat="1" ht="23.25" customHeight="1">
      <c r="A99" s="84" t="s">
        <v>81</v>
      </c>
      <c r="B99" s="44"/>
      <c r="C99" s="9"/>
      <c r="D99" s="9"/>
      <c r="E99" s="9"/>
      <c r="F99" s="184" t="s">
        <v>83</v>
      </c>
      <c r="G99" s="184"/>
      <c r="H99" s="184"/>
      <c r="I99" s="184"/>
      <c r="J99" s="184"/>
      <c r="K99" s="9"/>
      <c r="L99" s="184" t="s">
        <v>87</v>
      </c>
      <c r="M99" s="184"/>
      <c r="N99" s="184"/>
      <c r="O99" s="184"/>
      <c r="P99" s="184"/>
      <c r="Q99" s="184"/>
      <c r="R99" s="184"/>
      <c r="S99" s="184"/>
      <c r="T99" s="184"/>
      <c r="U99" s="184"/>
      <c r="V99" s="184"/>
      <c r="W99" s="184"/>
      <c r="X99" s="184"/>
      <c r="Y99" s="184"/>
      <c r="Z99" s="184"/>
      <c r="AA99" s="184"/>
      <c r="AB99" s="184"/>
      <c r="AC99" s="184"/>
      <c r="AD99" s="184"/>
      <c r="AE99" s="184"/>
      <c r="AF99" s="184"/>
      <c r="AG99" s="201">
        <f>'3 - Zlepšenie tepelnej oc...'!J34</f>
        <v>36832.080000000002</v>
      </c>
      <c r="AH99" s="200"/>
      <c r="AI99" s="200"/>
      <c r="AJ99" s="200"/>
      <c r="AK99" s="200"/>
      <c r="AL99" s="200"/>
      <c r="AM99" s="200"/>
      <c r="AN99" s="201">
        <f t="shared" si="0"/>
        <v>40515.29</v>
      </c>
      <c r="AO99" s="200"/>
      <c r="AP99" s="200"/>
      <c r="AQ99" s="79" t="s">
        <v>78</v>
      </c>
      <c r="AR99" s="44"/>
      <c r="AS99" s="80">
        <v>0</v>
      </c>
      <c r="AT99" s="81">
        <f t="shared" si="1"/>
        <v>3683.21</v>
      </c>
      <c r="AU99" s="82">
        <f>'3 - Zlepšenie tepelnej oc...'!P127</f>
        <v>0</v>
      </c>
      <c r="AV99" s="81">
        <f>'3 - Zlepšenie tepelnej oc...'!J37</f>
        <v>0</v>
      </c>
      <c r="AW99" s="81">
        <f>'3 - Zlepšenie tepelnej oc...'!J38</f>
        <v>3683.21</v>
      </c>
      <c r="AX99" s="81">
        <f>'3 - Zlepšenie tepelnej oc...'!J39</f>
        <v>0</v>
      </c>
      <c r="AY99" s="81">
        <f>'3 - Zlepšenie tepelnej oc...'!J40</f>
        <v>0</v>
      </c>
      <c r="AZ99" s="81">
        <f>'3 - Zlepšenie tepelnej oc...'!F37</f>
        <v>0</v>
      </c>
      <c r="BA99" s="81">
        <f>'3 - Zlepšenie tepelnej oc...'!F38</f>
        <v>36832.080000000002</v>
      </c>
      <c r="BB99" s="81">
        <f>'3 - Zlepšenie tepelnej oc...'!F39</f>
        <v>0</v>
      </c>
      <c r="BC99" s="81">
        <f>'3 - Zlepšenie tepelnej oc...'!F40</f>
        <v>0</v>
      </c>
      <c r="BD99" s="83">
        <f>'3 - Zlepšenie tepelnej oc...'!F41</f>
        <v>0</v>
      </c>
      <c r="BT99" s="20" t="s">
        <v>83</v>
      </c>
      <c r="BV99" s="20" t="s">
        <v>70</v>
      </c>
      <c r="BW99" s="20" t="s">
        <v>88</v>
      </c>
      <c r="BX99" s="20" t="s">
        <v>80</v>
      </c>
      <c r="CL99" s="20" t="s">
        <v>1</v>
      </c>
    </row>
    <row r="100" spans="1:90" s="3" customFormat="1" ht="16.5" customHeight="1">
      <c r="B100" s="44"/>
      <c r="C100" s="9"/>
      <c r="D100" s="9"/>
      <c r="E100" s="184" t="s">
        <v>79</v>
      </c>
      <c r="F100" s="184"/>
      <c r="G100" s="184"/>
      <c r="H100" s="184"/>
      <c r="I100" s="184"/>
      <c r="J100" s="9"/>
      <c r="K100" s="184" t="s">
        <v>89</v>
      </c>
      <c r="L100" s="184"/>
      <c r="M100" s="184"/>
      <c r="N100" s="184"/>
      <c r="O100" s="184"/>
      <c r="P100" s="184"/>
      <c r="Q100" s="184"/>
      <c r="R100" s="184"/>
      <c r="S100" s="184"/>
      <c r="T100" s="184"/>
      <c r="U100" s="184"/>
      <c r="V100" s="184"/>
      <c r="W100" s="184"/>
      <c r="X100" s="184"/>
      <c r="Y100" s="184"/>
      <c r="Z100" s="184"/>
      <c r="AA100" s="184"/>
      <c r="AB100" s="184"/>
      <c r="AC100" s="184"/>
      <c r="AD100" s="184"/>
      <c r="AE100" s="184"/>
      <c r="AF100" s="184"/>
      <c r="AG100" s="199">
        <f>ROUND(AG101,2)</f>
        <v>15132.63</v>
      </c>
      <c r="AH100" s="200"/>
      <c r="AI100" s="200"/>
      <c r="AJ100" s="200"/>
      <c r="AK100" s="200"/>
      <c r="AL100" s="200"/>
      <c r="AM100" s="200"/>
      <c r="AN100" s="201">
        <f t="shared" si="0"/>
        <v>16645.89</v>
      </c>
      <c r="AO100" s="200"/>
      <c r="AP100" s="200"/>
      <c r="AQ100" s="79" t="s">
        <v>78</v>
      </c>
      <c r="AR100" s="44"/>
      <c r="AS100" s="80">
        <f>ROUND(AS101,2)</f>
        <v>0</v>
      </c>
      <c r="AT100" s="81">
        <f t="shared" si="1"/>
        <v>1513.26</v>
      </c>
      <c r="AU100" s="82">
        <f>ROUND(AU101,5)</f>
        <v>0</v>
      </c>
      <c r="AV100" s="81">
        <f>ROUND(AZ100*L29,2)</f>
        <v>0</v>
      </c>
      <c r="AW100" s="81">
        <f>ROUND(BA100*L30,2)</f>
        <v>1513.26</v>
      </c>
      <c r="AX100" s="81">
        <f>ROUND(BB100*L29,2)</f>
        <v>0</v>
      </c>
      <c r="AY100" s="81">
        <f>ROUND(BC100*L30,2)</f>
        <v>0</v>
      </c>
      <c r="AZ100" s="81">
        <f>ROUND(AZ101,2)</f>
        <v>0</v>
      </c>
      <c r="BA100" s="81">
        <f>ROUND(BA101,2)</f>
        <v>15132.63</v>
      </c>
      <c r="BB100" s="81">
        <f>ROUND(BB101,2)</f>
        <v>0</v>
      </c>
      <c r="BC100" s="81">
        <f>ROUND(BC101,2)</f>
        <v>0</v>
      </c>
      <c r="BD100" s="83">
        <f>ROUND(BD101,2)</f>
        <v>0</v>
      </c>
      <c r="BS100" s="20" t="s">
        <v>67</v>
      </c>
      <c r="BT100" s="20" t="s">
        <v>79</v>
      </c>
      <c r="BU100" s="20" t="s">
        <v>69</v>
      </c>
      <c r="BV100" s="20" t="s">
        <v>70</v>
      </c>
      <c r="BW100" s="20" t="s">
        <v>90</v>
      </c>
      <c r="BX100" s="20" t="s">
        <v>76</v>
      </c>
      <c r="CL100" s="20" t="s">
        <v>1</v>
      </c>
    </row>
    <row r="101" spans="1:90" s="3" customFormat="1" ht="16.5" customHeight="1">
      <c r="A101" s="84" t="s">
        <v>81</v>
      </c>
      <c r="B101" s="44"/>
      <c r="C101" s="9"/>
      <c r="D101" s="9"/>
      <c r="E101" s="9"/>
      <c r="F101" s="184" t="s">
        <v>75</v>
      </c>
      <c r="G101" s="184"/>
      <c r="H101" s="184"/>
      <c r="I101" s="184"/>
      <c r="J101" s="184"/>
      <c r="K101" s="9"/>
      <c r="L101" s="184" t="s">
        <v>91</v>
      </c>
      <c r="M101" s="184"/>
      <c r="N101" s="184"/>
      <c r="O101" s="184"/>
      <c r="P101" s="184"/>
      <c r="Q101" s="184"/>
      <c r="R101" s="184"/>
      <c r="S101" s="184"/>
      <c r="T101" s="184"/>
      <c r="U101" s="184"/>
      <c r="V101" s="184"/>
      <c r="W101" s="184"/>
      <c r="X101" s="184"/>
      <c r="Y101" s="184"/>
      <c r="Z101" s="184"/>
      <c r="AA101" s="184"/>
      <c r="AB101" s="184"/>
      <c r="AC101" s="184"/>
      <c r="AD101" s="184"/>
      <c r="AE101" s="184"/>
      <c r="AF101" s="184"/>
      <c r="AG101" s="201">
        <f>'1 - Sanácia vlhkosti stien'!J34</f>
        <v>15132.63</v>
      </c>
      <c r="AH101" s="200"/>
      <c r="AI101" s="200"/>
      <c r="AJ101" s="200"/>
      <c r="AK101" s="200"/>
      <c r="AL101" s="200"/>
      <c r="AM101" s="200"/>
      <c r="AN101" s="201">
        <f t="shared" si="0"/>
        <v>16645.89</v>
      </c>
      <c r="AO101" s="200"/>
      <c r="AP101" s="200"/>
      <c r="AQ101" s="79" t="s">
        <v>78</v>
      </c>
      <c r="AR101" s="44"/>
      <c r="AS101" s="80">
        <v>0</v>
      </c>
      <c r="AT101" s="81">
        <f t="shared" si="1"/>
        <v>1513.26</v>
      </c>
      <c r="AU101" s="82">
        <f>'1 - Sanácia vlhkosti stien'!P131</f>
        <v>0</v>
      </c>
      <c r="AV101" s="81">
        <f>'1 - Sanácia vlhkosti stien'!J37</f>
        <v>0</v>
      </c>
      <c r="AW101" s="81">
        <f>'1 - Sanácia vlhkosti stien'!J38</f>
        <v>1513.26</v>
      </c>
      <c r="AX101" s="81">
        <f>'1 - Sanácia vlhkosti stien'!J39</f>
        <v>0</v>
      </c>
      <c r="AY101" s="81">
        <f>'1 - Sanácia vlhkosti stien'!J40</f>
        <v>0</v>
      </c>
      <c r="AZ101" s="81">
        <f>'1 - Sanácia vlhkosti stien'!F37</f>
        <v>0</v>
      </c>
      <c r="BA101" s="81">
        <f>'1 - Sanácia vlhkosti stien'!F38</f>
        <v>15132.63</v>
      </c>
      <c r="BB101" s="81">
        <f>'1 - Sanácia vlhkosti stien'!F39</f>
        <v>0</v>
      </c>
      <c r="BC101" s="81">
        <f>'1 - Sanácia vlhkosti stien'!F40</f>
        <v>0</v>
      </c>
      <c r="BD101" s="83">
        <f>'1 - Sanácia vlhkosti stien'!F41</f>
        <v>0</v>
      </c>
      <c r="BT101" s="20" t="s">
        <v>83</v>
      </c>
      <c r="BV101" s="20" t="s">
        <v>70</v>
      </c>
      <c r="BW101" s="20" t="s">
        <v>92</v>
      </c>
      <c r="BX101" s="20" t="s">
        <v>90</v>
      </c>
      <c r="CL101" s="20" t="s">
        <v>1</v>
      </c>
    </row>
    <row r="102" spans="1:90" s="3" customFormat="1" ht="16.5" customHeight="1">
      <c r="B102" s="44"/>
      <c r="C102" s="9"/>
      <c r="D102" s="9"/>
      <c r="E102" s="184" t="s">
        <v>83</v>
      </c>
      <c r="F102" s="184"/>
      <c r="G102" s="184"/>
      <c r="H102" s="184"/>
      <c r="I102" s="184"/>
      <c r="J102" s="9"/>
      <c r="K102" s="184" t="s">
        <v>93</v>
      </c>
      <c r="L102" s="184"/>
      <c r="M102" s="184"/>
      <c r="N102" s="184"/>
      <c r="O102" s="184"/>
      <c r="P102" s="184"/>
      <c r="Q102" s="184"/>
      <c r="R102" s="184"/>
      <c r="S102" s="184"/>
      <c r="T102" s="184"/>
      <c r="U102" s="184"/>
      <c r="V102" s="184"/>
      <c r="W102" s="184"/>
      <c r="X102" s="184"/>
      <c r="Y102" s="184"/>
      <c r="Z102" s="184"/>
      <c r="AA102" s="184"/>
      <c r="AB102" s="184"/>
      <c r="AC102" s="184"/>
      <c r="AD102" s="184"/>
      <c r="AE102" s="184"/>
      <c r="AF102" s="184"/>
      <c r="AG102" s="199">
        <f>ROUND(AG103,2)</f>
        <v>7528.66</v>
      </c>
      <c r="AH102" s="200"/>
      <c r="AI102" s="200"/>
      <c r="AJ102" s="200"/>
      <c r="AK102" s="200"/>
      <c r="AL102" s="200"/>
      <c r="AM102" s="200"/>
      <c r="AN102" s="201">
        <f t="shared" si="0"/>
        <v>8281.5300000000007</v>
      </c>
      <c r="AO102" s="200"/>
      <c r="AP102" s="200"/>
      <c r="AQ102" s="79" t="s">
        <v>78</v>
      </c>
      <c r="AR102" s="44"/>
      <c r="AS102" s="80">
        <f>ROUND(AS103,2)</f>
        <v>0</v>
      </c>
      <c r="AT102" s="81">
        <f t="shared" si="1"/>
        <v>752.87</v>
      </c>
      <c r="AU102" s="82">
        <f>ROUND(AU103,5)</f>
        <v>0</v>
      </c>
      <c r="AV102" s="81">
        <f>ROUND(AZ102*L29,2)</f>
        <v>0</v>
      </c>
      <c r="AW102" s="81">
        <f>ROUND(BA102*L30,2)</f>
        <v>752.87</v>
      </c>
      <c r="AX102" s="81">
        <f>ROUND(BB102*L29,2)</f>
        <v>0</v>
      </c>
      <c r="AY102" s="81">
        <f>ROUND(BC102*L30,2)</f>
        <v>0</v>
      </c>
      <c r="AZ102" s="81">
        <f>ROUND(AZ103,2)</f>
        <v>0</v>
      </c>
      <c r="BA102" s="81">
        <f>ROUND(BA103,2)</f>
        <v>7528.66</v>
      </c>
      <c r="BB102" s="81">
        <f>ROUND(BB103,2)</f>
        <v>0</v>
      </c>
      <c r="BC102" s="81">
        <f>ROUND(BC103,2)</f>
        <v>0</v>
      </c>
      <c r="BD102" s="83">
        <f>ROUND(BD103,2)</f>
        <v>0</v>
      </c>
      <c r="BS102" s="20" t="s">
        <v>67</v>
      </c>
      <c r="BT102" s="20" t="s">
        <v>79</v>
      </c>
      <c r="BU102" s="20" t="s">
        <v>69</v>
      </c>
      <c r="BV102" s="20" t="s">
        <v>70</v>
      </c>
      <c r="BW102" s="20" t="s">
        <v>94</v>
      </c>
      <c r="BX102" s="20" t="s">
        <v>76</v>
      </c>
      <c r="CL102" s="20" t="s">
        <v>1</v>
      </c>
    </row>
    <row r="103" spans="1:90" s="3" customFormat="1" ht="35.25" customHeight="1">
      <c r="A103" s="84" t="s">
        <v>81</v>
      </c>
      <c r="B103" s="44"/>
      <c r="C103" s="9"/>
      <c r="D103" s="9"/>
      <c r="E103" s="9"/>
      <c r="F103" s="184" t="s">
        <v>75</v>
      </c>
      <c r="G103" s="184"/>
      <c r="H103" s="184"/>
      <c r="I103" s="184"/>
      <c r="J103" s="184"/>
      <c r="K103" s="9"/>
      <c r="L103" s="184" t="s">
        <v>95</v>
      </c>
      <c r="M103" s="184"/>
      <c r="N103" s="184"/>
      <c r="O103" s="184"/>
      <c r="P103" s="184"/>
      <c r="Q103" s="184"/>
      <c r="R103" s="184"/>
      <c r="S103" s="184"/>
      <c r="T103" s="184"/>
      <c r="U103" s="184"/>
      <c r="V103" s="184"/>
      <c r="W103" s="184"/>
      <c r="X103" s="184"/>
      <c r="Y103" s="184"/>
      <c r="Z103" s="184"/>
      <c r="AA103" s="184"/>
      <c r="AB103" s="184"/>
      <c r="AC103" s="184"/>
      <c r="AD103" s="184"/>
      <c r="AE103" s="184"/>
      <c r="AF103" s="184"/>
      <c r="AG103" s="201">
        <f>'1 - Inštalácia tieniacej ...'!J34</f>
        <v>7528.66</v>
      </c>
      <c r="AH103" s="200"/>
      <c r="AI103" s="200"/>
      <c r="AJ103" s="200"/>
      <c r="AK103" s="200"/>
      <c r="AL103" s="200"/>
      <c r="AM103" s="200"/>
      <c r="AN103" s="201">
        <f t="shared" si="0"/>
        <v>8281.5300000000007</v>
      </c>
      <c r="AO103" s="200"/>
      <c r="AP103" s="200"/>
      <c r="AQ103" s="79" t="s">
        <v>78</v>
      </c>
      <c r="AR103" s="44"/>
      <c r="AS103" s="80">
        <v>0</v>
      </c>
      <c r="AT103" s="81">
        <f t="shared" si="1"/>
        <v>752.87</v>
      </c>
      <c r="AU103" s="82">
        <f>'1 - Inštalácia tieniacej ...'!P126</f>
        <v>0</v>
      </c>
      <c r="AV103" s="81">
        <f>'1 - Inštalácia tieniacej ...'!J37</f>
        <v>0</v>
      </c>
      <c r="AW103" s="81">
        <f>'1 - Inštalácia tieniacej ...'!J38</f>
        <v>752.87</v>
      </c>
      <c r="AX103" s="81">
        <f>'1 - Inštalácia tieniacej ...'!J39</f>
        <v>0</v>
      </c>
      <c r="AY103" s="81">
        <f>'1 - Inštalácia tieniacej ...'!J40</f>
        <v>0</v>
      </c>
      <c r="AZ103" s="81">
        <f>'1 - Inštalácia tieniacej ...'!F37</f>
        <v>0</v>
      </c>
      <c r="BA103" s="81">
        <f>'1 - Inštalácia tieniacej ...'!F38</f>
        <v>7528.66</v>
      </c>
      <c r="BB103" s="81">
        <f>'1 - Inštalácia tieniacej ...'!F39</f>
        <v>0</v>
      </c>
      <c r="BC103" s="81">
        <f>'1 - Inštalácia tieniacej ...'!F40</f>
        <v>0</v>
      </c>
      <c r="BD103" s="83">
        <f>'1 - Inštalácia tieniacej ...'!F41</f>
        <v>0</v>
      </c>
      <c r="BT103" s="20" t="s">
        <v>83</v>
      </c>
      <c r="BV103" s="20" t="s">
        <v>70</v>
      </c>
      <c r="BW103" s="20" t="s">
        <v>96</v>
      </c>
      <c r="BX103" s="20" t="s">
        <v>94</v>
      </c>
      <c r="CL103" s="20" t="s">
        <v>1</v>
      </c>
    </row>
    <row r="104" spans="1:90" s="3" customFormat="1" ht="16.5" customHeight="1">
      <c r="B104" s="44"/>
      <c r="C104" s="9"/>
      <c r="D104" s="9"/>
      <c r="E104" s="184" t="s">
        <v>97</v>
      </c>
      <c r="F104" s="184"/>
      <c r="G104" s="184"/>
      <c r="H104" s="184"/>
      <c r="I104" s="184"/>
      <c r="J104" s="9"/>
      <c r="K104" s="184" t="s">
        <v>98</v>
      </c>
      <c r="L104" s="184"/>
      <c r="M104" s="184"/>
      <c r="N104" s="184"/>
      <c r="O104" s="184"/>
      <c r="P104" s="184"/>
      <c r="Q104" s="184"/>
      <c r="R104" s="184"/>
      <c r="S104" s="184"/>
      <c r="T104" s="184"/>
      <c r="U104" s="184"/>
      <c r="V104" s="184"/>
      <c r="W104" s="184"/>
      <c r="X104" s="184"/>
      <c r="Y104" s="184"/>
      <c r="Z104" s="184"/>
      <c r="AA104" s="184"/>
      <c r="AB104" s="184"/>
      <c r="AC104" s="184"/>
      <c r="AD104" s="184"/>
      <c r="AE104" s="184"/>
      <c r="AF104" s="184"/>
      <c r="AG104" s="199">
        <f>ROUND(SUM(AG105:AG106),2)</f>
        <v>60912.5</v>
      </c>
      <c r="AH104" s="200"/>
      <c r="AI104" s="200"/>
      <c r="AJ104" s="200"/>
      <c r="AK104" s="200"/>
      <c r="AL104" s="200"/>
      <c r="AM104" s="200"/>
      <c r="AN104" s="201">
        <f t="shared" si="0"/>
        <v>67003.75</v>
      </c>
      <c r="AO104" s="200"/>
      <c r="AP104" s="200"/>
      <c r="AQ104" s="79" t="s">
        <v>78</v>
      </c>
      <c r="AR104" s="44"/>
      <c r="AS104" s="80">
        <f>ROUND(SUM(AS105:AS106),2)</f>
        <v>0</v>
      </c>
      <c r="AT104" s="81">
        <f t="shared" si="1"/>
        <v>6091.25</v>
      </c>
      <c r="AU104" s="82">
        <f>ROUND(SUM(AU105:AU106),5)</f>
        <v>0</v>
      </c>
      <c r="AV104" s="81">
        <f>ROUND(AZ104*L29,2)</f>
        <v>0</v>
      </c>
      <c r="AW104" s="81">
        <f>ROUND(BA104*L30,2)</f>
        <v>6091.25</v>
      </c>
      <c r="AX104" s="81">
        <f>ROUND(BB104*L29,2)</f>
        <v>0</v>
      </c>
      <c r="AY104" s="81">
        <f>ROUND(BC104*L30,2)</f>
        <v>0</v>
      </c>
      <c r="AZ104" s="81">
        <f>ROUND(SUM(AZ105:AZ106),2)</f>
        <v>0</v>
      </c>
      <c r="BA104" s="81">
        <f>ROUND(SUM(BA105:BA106),2)</f>
        <v>60912.5</v>
      </c>
      <c r="BB104" s="81">
        <f>ROUND(SUM(BB105:BB106),2)</f>
        <v>0</v>
      </c>
      <c r="BC104" s="81">
        <f>ROUND(SUM(BC105:BC106),2)</f>
        <v>0</v>
      </c>
      <c r="BD104" s="83">
        <f>ROUND(SUM(BD105:BD106),2)</f>
        <v>0</v>
      </c>
      <c r="BS104" s="20" t="s">
        <v>67</v>
      </c>
      <c r="BT104" s="20" t="s">
        <v>79</v>
      </c>
      <c r="BU104" s="20" t="s">
        <v>69</v>
      </c>
      <c r="BV104" s="20" t="s">
        <v>70</v>
      </c>
      <c r="BW104" s="20" t="s">
        <v>99</v>
      </c>
      <c r="BX104" s="20" t="s">
        <v>76</v>
      </c>
      <c r="CL104" s="20" t="s">
        <v>1</v>
      </c>
    </row>
    <row r="105" spans="1:90" s="3" customFormat="1" ht="16.5" customHeight="1">
      <c r="A105" s="84" t="s">
        <v>81</v>
      </c>
      <c r="B105" s="44"/>
      <c r="C105" s="9"/>
      <c r="D105" s="9"/>
      <c r="E105" s="9"/>
      <c r="F105" s="184" t="s">
        <v>75</v>
      </c>
      <c r="G105" s="184"/>
      <c r="H105" s="184"/>
      <c r="I105" s="184"/>
      <c r="J105" s="184"/>
      <c r="K105" s="9"/>
      <c r="L105" s="184" t="s">
        <v>100</v>
      </c>
      <c r="M105" s="184"/>
      <c r="N105" s="184"/>
      <c r="O105" s="184"/>
      <c r="P105" s="184"/>
      <c r="Q105" s="184"/>
      <c r="R105" s="184"/>
      <c r="S105" s="184"/>
      <c r="T105" s="184"/>
      <c r="U105" s="184"/>
      <c r="V105" s="184"/>
      <c r="W105" s="184"/>
      <c r="X105" s="184"/>
      <c r="Y105" s="184"/>
      <c r="Z105" s="184"/>
      <c r="AA105" s="184"/>
      <c r="AB105" s="184"/>
      <c r="AC105" s="184"/>
      <c r="AD105" s="184"/>
      <c r="AE105" s="184"/>
      <c r="AF105" s="184"/>
      <c r="AG105" s="201">
        <f>'1 - Výmena-inštalácia zdr...'!J34</f>
        <v>36649.97</v>
      </c>
      <c r="AH105" s="200"/>
      <c r="AI105" s="200"/>
      <c r="AJ105" s="200"/>
      <c r="AK105" s="200"/>
      <c r="AL105" s="200"/>
      <c r="AM105" s="200"/>
      <c r="AN105" s="201">
        <f t="shared" si="0"/>
        <v>40314.97</v>
      </c>
      <c r="AO105" s="200"/>
      <c r="AP105" s="200"/>
      <c r="AQ105" s="79" t="s">
        <v>78</v>
      </c>
      <c r="AR105" s="44"/>
      <c r="AS105" s="80">
        <v>0</v>
      </c>
      <c r="AT105" s="81">
        <f t="shared" si="1"/>
        <v>3665</v>
      </c>
      <c r="AU105" s="82">
        <f>'1 - Výmena-inštalácia zdr...'!P136</f>
        <v>0</v>
      </c>
      <c r="AV105" s="81">
        <f>'1 - Výmena-inštalácia zdr...'!J37</f>
        <v>0</v>
      </c>
      <c r="AW105" s="81">
        <f>'1 - Výmena-inštalácia zdr...'!J38</f>
        <v>3665</v>
      </c>
      <c r="AX105" s="81">
        <f>'1 - Výmena-inštalácia zdr...'!J39</f>
        <v>0</v>
      </c>
      <c r="AY105" s="81">
        <f>'1 - Výmena-inštalácia zdr...'!J40</f>
        <v>0</v>
      </c>
      <c r="AZ105" s="81">
        <f>'1 - Výmena-inštalácia zdr...'!F37</f>
        <v>0</v>
      </c>
      <c r="BA105" s="81">
        <f>'1 - Výmena-inštalácia zdr...'!F38</f>
        <v>36649.97</v>
      </c>
      <c r="BB105" s="81">
        <f>'1 - Výmena-inštalácia zdr...'!F39</f>
        <v>0</v>
      </c>
      <c r="BC105" s="81">
        <f>'1 - Výmena-inštalácia zdr...'!F40</f>
        <v>0</v>
      </c>
      <c r="BD105" s="83">
        <f>'1 - Výmena-inštalácia zdr...'!F41</f>
        <v>0</v>
      </c>
      <c r="BT105" s="20" t="s">
        <v>83</v>
      </c>
      <c r="BV105" s="20" t="s">
        <v>70</v>
      </c>
      <c r="BW105" s="20" t="s">
        <v>101</v>
      </c>
      <c r="BX105" s="20" t="s">
        <v>99</v>
      </c>
      <c r="CL105" s="20" t="s">
        <v>1</v>
      </c>
    </row>
    <row r="106" spans="1:90" s="3" customFormat="1" ht="16.5" customHeight="1">
      <c r="A106" s="84" t="s">
        <v>81</v>
      </c>
      <c r="B106" s="44"/>
      <c r="C106" s="9"/>
      <c r="D106" s="9"/>
      <c r="E106" s="9"/>
      <c r="F106" s="184" t="s">
        <v>79</v>
      </c>
      <c r="G106" s="184"/>
      <c r="H106" s="184"/>
      <c r="I106" s="184"/>
      <c r="J106" s="184"/>
      <c r="K106" s="9"/>
      <c r="L106" s="184" t="s">
        <v>102</v>
      </c>
      <c r="M106" s="184"/>
      <c r="N106" s="184"/>
      <c r="O106" s="184"/>
      <c r="P106" s="184"/>
      <c r="Q106" s="184"/>
      <c r="R106" s="184"/>
      <c r="S106" s="184"/>
      <c r="T106" s="184"/>
      <c r="U106" s="184"/>
      <c r="V106" s="184"/>
      <c r="W106" s="184"/>
      <c r="X106" s="184"/>
      <c r="Y106" s="184"/>
      <c r="Z106" s="184"/>
      <c r="AA106" s="184"/>
      <c r="AB106" s="184"/>
      <c r="AC106" s="184"/>
      <c r="AD106" s="184"/>
      <c r="AE106" s="184"/>
      <c r="AF106" s="184"/>
      <c r="AG106" s="201">
        <f>'2 - Výmena-inštalácia vyk...'!J34</f>
        <v>24262.53</v>
      </c>
      <c r="AH106" s="200"/>
      <c r="AI106" s="200"/>
      <c r="AJ106" s="200"/>
      <c r="AK106" s="200"/>
      <c r="AL106" s="200"/>
      <c r="AM106" s="200"/>
      <c r="AN106" s="201">
        <f t="shared" si="0"/>
        <v>26688.78</v>
      </c>
      <c r="AO106" s="200"/>
      <c r="AP106" s="200"/>
      <c r="AQ106" s="79" t="s">
        <v>78</v>
      </c>
      <c r="AR106" s="44"/>
      <c r="AS106" s="80">
        <v>0</v>
      </c>
      <c r="AT106" s="81">
        <f t="shared" si="1"/>
        <v>2426.25</v>
      </c>
      <c r="AU106" s="82">
        <f>'2 - Výmena-inštalácia vyk...'!P132</f>
        <v>0</v>
      </c>
      <c r="AV106" s="81">
        <f>'2 - Výmena-inštalácia vyk...'!J37</f>
        <v>0</v>
      </c>
      <c r="AW106" s="81">
        <f>'2 - Výmena-inštalácia vyk...'!J38</f>
        <v>2426.25</v>
      </c>
      <c r="AX106" s="81">
        <f>'2 - Výmena-inštalácia vyk...'!J39</f>
        <v>0</v>
      </c>
      <c r="AY106" s="81">
        <f>'2 - Výmena-inštalácia vyk...'!J40</f>
        <v>0</v>
      </c>
      <c r="AZ106" s="81">
        <f>'2 - Výmena-inštalácia vyk...'!F37</f>
        <v>0</v>
      </c>
      <c r="BA106" s="81">
        <f>'2 - Výmena-inštalácia vyk...'!F38</f>
        <v>24262.53</v>
      </c>
      <c r="BB106" s="81">
        <f>'2 - Výmena-inštalácia vyk...'!F39</f>
        <v>0</v>
      </c>
      <c r="BC106" s="81">
        <f>'2 - Výmena-inštalácia vyk...'!F40</f>
        <v>0</v>
      </c>
      <c r="BD106" s="83">
        <f>'2 - Výmena-inštalácia vyk...'!F41</f>
        <v>0</v>
      </c>
      <c r="BT106" s="20" t="s">
        <v>83</v>
      </c>
      <c r="BV106" s="20" t="s">
        <v>70</v>
      </c>
      <c r="BW106" s="20" t="s">
        <v>103</v>
      </c>
      <c r="BX106" s="20" t="s">
        <v>99</v>
      </c>
      <c r="CL106" s="20" t="s">
        <v>1</v>
      </c>
    </row>
    <row r="107" spans="1:90" s="3" customFormat="1" ht="16.5" customHeight="1">
      <c r="B107" s="44"/>
      <c r="C107" s="9"/>
      <c r="D107" s="9"/>
      <c r="E107" s="184" t="s">
        <v>104</v>
      </c>
      <c r="F107" s="184"/>
      <c r="G107" s="184"/>
      <c r="H107" s="184"/>
      <c r="I107" s="184"/>
      <c r="J107" s="9"/>
      <c r="K107" s="184" t="s">
        <v>105</v>
      </c>
      <c r="L107" s="184"/>
      <c r="M107" s="184"/>
      <c r="N107" s="184"/>
      <c r="O107" s="184"/>
      <c r="P107" s="184"/>
      <c r="Q107" s="184"/>
      <c r="R107" s="184"/>
      <c r="S107" s="184"/>
      <c r="T107" s="184"/>
      <c r="U107" s="184"/>
      <c r="V107" s="184"/>
      <c r="W107" s="184"/>
      <c r="X107" s="184"/>
      <c r="Y107" s="184"/>
      <c r="Z107" s="184"/>
      <c r="AA107" s="184"/>
      <c r="AB107" s="184"/>
      <c r="AC107" s="184"/>
      <c r="AD107" s="184"/>
      <c r="AE107" s="184"/>
      <c r="AF107" s="184"/>
      <c r="AG107" s="199">
        <f>ROUND(AG108,2)</f>
        <v>3187.42</v>
      </c>
      <c r="AH107" s="200"/>
      <c r="AI107" s="200"/>
      <c r="AJ107" s="200"/>
      <c r="AK107" s="200"/>
      <c r="AL107" s="200"/>
      <c r="AM107" s="200"/>
      <c r="AN107" s="201">
        <f t="shared" si="0"/>
        <v>3506.16</v>
      </c>
      <c r="AO107" s="200"/>
      <c r="AP107" s="200"/>
      <c r="AQ107" s="79" t="s">
        <v>78</v>
      </c>
      <c r="AR107" s="44"/>
      <c r="AS107" s="80">
        <f>ROUND(AS108,2)</f>
        <v>0</v>
      </c>
      <c r="AT107" s="81">
        <f t="shared" si="1"/>
        <v>318.74</v>
      </c>
      <c r="AU107" s="82">
        <f>ROUND(AU108,5)</f>
        <v>0</v>
      </c>
      <c r="AV107" s="81">
        <f>ROUND(AZ107*L29,2)</f>
        <v>0</v>
      </c>
      <c r="AW107" s="81">
        <f>ROUND(BA107*L30,2)</f>
        <v>318.74</v>
      </c>
      <c r="AX107" s="81">
        <f>ROUND(BB107*L29,2)</f>
        <v>0</v>
      </c>
      <c r="AY107" s="81">
        <f>ROUND(BC107*L30,2)</f>
        <v>0</v>
      </c>
      <c r="AZ107" s="81">
        <f>ROUND(AZ108,2)</f>
        <v>0</v>
      </c>
      <c r="BA107" s="81">
        <f>ROUND(BA108,2)</f>
        <v>3187.42</v>
      </c>
      <c r="BB107" s="81">
        <f>ROUND(BB108,2)</f>
        <v>0</v>
      </c>
      <c r="BC107" s="81">
        <f>ROUND(BC108,2)</f>
        <v>0</v>
      </c>
      <c r="BD107" s="83">
        <f>ROUND(BD108,2)</f>
        <v>0</v>
      </c>
      <c r="BS107" s="20" t="s">
        <v>67</v>
      </c>
      <c r="BT107" s="20" t="s">
        <v>79</v>
      </c>
      <c r="BU107" s="20" t="s">
        <v>69</v>
      </c>
      <c r="BV107" s="20" t="s">
        <v>70</v>
      </c>
      <c r="BW107" s="20" t="s">
        <v>106</v>
      </c>
      <c r="BX107" s="20" t="s">
        <v>76</v>
      </c>
      <c r="CL107" s="20" t="s">
        <v>1</v>
      </c>
    </row>
    <row r="108" spans="1:90" s="3" customFormat="1" ht="16.5" customHeight="1">
      <c r="A108" s="84" t="s">
        <v>81</v>
      </c>
      <c r="B108" s="44"/>
      <c r="C108" s="9"/>
      <c r="D108" s="9"/>
      <c r="E108" s="9"/>
      <c r="F108" s="184" t="s">
        <v>75</v>
      </c>
      <c r="G108" s="184"/>
      <c r="H108" s="184"/>
      <c r="I108" s="184"/>
      <c r="J108" s="184"/>
      <c r="K108" s="9"/>
      <c r="L108" s="184" t="s">
        <v>102</v>
      </c>
      <c r="M108" s="184"/>
      <c r="N108" s="184"/>
      <c r="O108" s="184"/>
      <c r="P108" s="184"/>
      <c r="Q108" s="184"/>
      <c r="R108" s="184"/>
      <c r="S108" s="184"/>
      <c r="T108" s="184"/>
      <c r="U108" s="184"/>
      <c r="V108" s="184"/>
      <c r="W108" s="184"/>
      <c r="X108" s="184"/>
      <c r="Y108" s="184"/>
      <c r="Z108" s="184"/>
      <c r="AA108" s="184"/>
      <c r="AB108" s="184"/>
      <c r="AC108" s="184"/>
      <c r="AD108" s="184"/>
      <c r="AE108" s="184"/>
      <c r="AF108" s="184"/>
      <c r="AG108" s="201">
        <f>'1 - Výmena-inštalácia vyk...'!J34</f>
        <v>3187.42</v>
      </c>
      <c r="AH108" s="200"/>
      <c r="AI108" s="200"/>
      <c r="AJ108" s="200"/>
      <c r="AK108" s="200"/>
      <c r="AL108" s="200"/>
      <c r="AM108" s="200"/>
      <c r="AN108" s="201">
        <f t="shared" si="0"/>
        <v>3506.16</v>
      </c>
      <c r="AO108" s="200"/>
      <c r="AP108" s="200"/>
      <c r="AQ108" s="79" t="s">
        <v>78</v>
      </c>
      <c r="AR108" s="44"/>
      <c r="AS108" s="80">
        <v>0</v>
      </c>
      <c r="AT108" s="81">
        <f t="shared" si="1"/>
        <v>318.74</v>
      </c>
      <c r="AU108" s="82">
        <f>'1 - Výmena-inštalácia vyk...'!P135</f>
        <v>0</v>
      </c>
      <c r="AV108" s="81">
        <f>'1 - Výmena-inštalácia vyk...'!J37</f>
        <v>0</v>
      </c>
      <c r="AW108" s="81">
        <f>'1 - Výmena-inštalácia vyk...'!J38</f>
        <v>318.74</v>
      </c>
      <c r="AX108" s="81">
        <f>'1 - Výmena-inštalácia vyk...'!J39</f>
        <v>0</v>
      </c>
      <c r="AY108" s="81">
        <f>'1 - Výmena-inštalácia vyk...'!J40</f>
        <v>0</v>
      </c>
      <c r="AZ108" s="81">
        <f>'1 - Výmena-inštalácia vyk...'!F37</f>
        <v>0</v>
      </c>
      <c r="BA108" s="81">
        <f>'1 - Výmena-inštalácia vyk...'!F38</f>
        <v>3187.42</v>
      </c>
      <c r="BB108" s="81">
        <f>'1 - Výmena-inštalácia vyk...'!F39</f>
        <v>0</v>
      </c>
      <c r="BC108" s="81">
        <f>'1 - Výmena-inštalácia vyk...'!F40</f>
        <v>0</v>
      </c>
      <c r="BD108" s="83">
        <f>'1 - Výmena-inštalácia vyk...'!F41</f>
        <v>0</v>
      </c>
      <c r="BT108" s="20" t="s">
        <v>83</v>
      </c>
      <c r="BV108" s="20" t="s">
        <v>70</v>
      </c>
      <c r="BW108" s="20" t="s">
        <v>107</v>
      </c>
      <c r="BX108" s="20" t="s">
        <v>106</v>
      </c>
      <c r="CL108" s="20" t="s">
        <v>1</v>
      </c>
    </row>
    <row r="109" spans="1:90" s="3" customFormat="1" ht="16.5" customHeight="1">
      <c r="B109" s="44"/>
      <c r="C109" s="9"/>
      <c r="D109" s="9"/>
      <c r="E109" s="184" t="s">
        <v>108</v>
      </c>
      <c r="F109" s="184"/>
      <c r="G109" s="184"/>
      <c r="H109" s="184"/>
      <c r="I109" s="184"/>
      <c r="J109" s="9"/>
      <c r="K109" s="184" t="s">
        <v>109</v>
      </c>
      <c r="L109" s="184"/>
      <c r="M109" s="184"/>
      <c r="N109" s="184"/>
      <c r="O109" s="184"/>
      <c r="P109" s="184"/>
      <c r="Q109" s="184"/>
      <c r="R109" s="184"/>
      <c r="S109" s="184"/>
      <c r="T109" s="184"/>
      <c r="U109" s="184"/>
      <c r="V109" s="184"/>
      <c r="W109" s="184"/>
      <c r="X109" s="184"/>
      <c r="Y109" s="184"/>
      <c r="Z109" s="184"/>
      <c r="AA109" s="184"/>
      <c r="AB109" s="184"/>
      <c r="AC109" s="184"/>
      <c r="AD109" s="184"/>
      <c r="AE109" s="184"/>
      <c r="AF109" s="184"/>
      <c r="AG109" s="199">
        <f>ROUND(AG110,2)</f>
        <v>7150.94</v>
      </c>
      <c r="AH109" s="200"/>
      <c r="AI109" s="200"/>
      <c r="AJ109" s="200"/>
      <c r="AK109" s="200"/>
      <c r="AL109" s="200"/>
      <c r="AM109" s="200"/>
      <c r="AN109" s="201">
        <f t="shared" si="0"/>
        <v>7866.03</v>
      </c>
      <c r="AO109" s="200"/>
      <c r="AP109" s="200"/>
      <c r="AQ109" s="79" t="s">
        <v>78</v>
      </c>
      <c r="AR109" s="44"/>
      <c r="AS109" s="80">
        <f>ROUND(AS110,2)</f>
        <v>0</v>
      </c>
      <c r="AT109" s="81">
        <f t="shared" si="1"/>
        <v>715.09</v>
      </c>
      <c r="AU109" s="82">
        <f>ROUND(AU110,5)</f>
        <v>0</v>
      </c>
      <c r="AV109" s="81">
        <f>ROUND(AZ109*L29,2)</f>
        <v>0</v>
      </c>
      <c r="AW109" s="81">
        <f>ROUND(BA109*L30,2)</f>
        <v>715.09</v>
      </c>
      <c r="AX109" s="81">
        <f>ROUND(BB109*L29,2)</f>
        <v>0</v>
      </c>
      <c r="AY109" s="81">
        <f>ROUND(BC109*L30,2)</f>
        <v>0</v>
      </c>
      <c r="AZ109" s="81">
        <f>ROUND(AZ110,2)</f>
        <v>0</v>
      </c>
      <c r="BA109" s="81">
        <f>ROUND(BA110,2)</f>
        <v>7150.94</v>
      </c>
      <c r="BB109" s="81">
        <f>ROUND(BB110,2)</f>
        <v>0</v>
      </c>
      <c r="BC109" s="81">
        <f>ROUND(BC110,2)</f>
        <v>0</v>
      </c>
      <c r="BD109" s="83">
        <f>ROUND(BD110,2)</f>
        <v>0</v>
      </c>
      <c r="BS109" s="20" t="s">
        <v>67</v>
      </c>
      <c r="BT109" s="20" t="s">
        <v>79</v>
      </c>
      <c r="BU109" s="20" t="s">
        <v>69</v>
      </c>
      <c r="BV109" s="20" t="s">
        <v>70</v>
      </c>
      <c r="BW109" s="20" t="s">
        <v>110</v>
      </c>
      <c r="BX109" s="20" t="s">
        <v>76</v>
      </c>
      <c r="CL109" s="20" t="s">
        <v>1</v>
      </c>
    </row>
    <row r="110" spans="1:90" s="3" customFormat="1" ht="35.25" customHeight="1">
      <c r="A110" s="84" t="s">
        <v>81</v>
      </c>
      <c r="B110" s="44"/>
      <c r="C110" s="9"/>
      <c r="D110" s="9"/>
      <c r="E110" s="9"/>
      <c r="F110" s="184" t="s">
        <v>75</v>
      </c>
      <c r="G110" s="184"/>
      <c r="H110" s="184"/>
      <c r="I110" s="184"/>
      <c r="J110" s="184"/>
      <c r="K110" s="9"/>
      <c r="L110" s="184" t="s">
        <v>111</v>
      </c>
      <c r="M110" s="184"/>
      <c r="N110" s="184"/>
      <c r="O110" s="184"/>
      <c r="P110" s="184"/>
      <c r="Q110" s="184"/>
      <c r="R110" s="184"/>
      <c r="S110" s="184"/>
      <c r="T110" s="184"/>
      <c r="U110" s="184"/>
      <c r="V110" s="184"/>
      <c r="W110" s="184"/>
      <c r="X110" s="184"/>
      <c r="Y110" s="184"/>
      <c r="Z110" s="184"/>
      <c r="AA110" s="184"/>
      <c r="AB110" s="184"/>
      <c r="AC110" s="184"/>
      <c r="AD110" s="184"/>
      <c r="AE110" s="184"/>
      <c r="AF110" s="184"/>
      <c r="AG110" s="201">
        <f>'1 - Modernizácia systému ...'!J34</f>
        <v>7150.94</v>
      </c>
      <c r="AH110" s="200"/>
      <c r="AI110" s="200"/>
      <c r="AJ110" s="200"/>
      <c r="AK110" s="200"/>
      <c r="AL110" s="200"/>
      <c r="AM110" s="200"/>
      <c r="AN110" s="201">
        <f t="shared" si="0"/>
        <v>7866.03</v>
      </c>
      <c r="AO110" s="200"/>
      <c r="AP110" s="200"/>
      <c r="AQ110" s="79" t="s">
        <v>78</v>
      </c>
      <c r="AR110" s="44"/>
      <c r="AS110" s="80">
        <v>0</v>
      </c>
      <c r="AT110" s="81">
        <f t="shared" si="1"/>
        <v>715.09</v>
      </c>
      <c r="AU110" s="82">
        <f>'1 - Modernizácia systému ...'!P126</f>
        <v>0</v>
      </c>
      <c r="AV110" s="81">
        <f>'1 - Modernizácia systému ...'!J37</f>
        <v>0</v>
      </c>
      <c r="AW110" s="81">
        <f>'1 - Modernizácia systému ...'!J38</f>
        <v>715.09</v>
      </c>
      <c r="AX110" s="81">
        <f>'1 - Modernizácia systému ...'!J39</f>
        <v>0</v>
      </c>
      <c r="AY110" s="81">
        <f>'1 - Modernizácia systému ...'!J40</f>
        <v>0</v>
      </c>
      <c r="AZ110" s="81">
        <f>'1 - Modernizácia systému ...'!F37</f>
        <v>0</v>
      </c>
      <c r="BA110" s="81">
        <f>'1 - Modernizácia systému ...'!F38</f>
        <v>7150.94</v>
      </c>
      <c r="BB110" s="81">
        <f>'1 - Modernizácia systému ...'!F39</f>
        <v>0</v>
      </c>
      <c r="BC110" s="81">
        <f>'1 - Modernizácia systému ...'!F40</f>
        <v>0</v>
      </c>
      <c r="BD110" s="83">
        <f>'1 - Modernizácia systému ...'!F41</f>
        <v>0</v>
      </c>
      <c r="BT110" s="20" t="s">
        <v>83</v>
      </c>
      <c r="BV110" s="20" t="s">
        <v>70</v>
      </c>
      <c r="BW110" s="20" t="s">
        <v>112</v>
      </c>
      <c r="BX110" s="20" t="s">
        <v>110</v>
      </c>
      <c r="CL110" s="20" t="s">
        <v>1</v>
      </c>
    </row>
    <row r="111" spans="1:90" s="3" customFormat="1" ht="16.5" customHeight="1">
      <c r="B111" s="44"/>
      <c r="C111" s="9"/>
      <c r="D111" s="9"/>
      <c r="E111" s="184" t="s">
        <v>113</v>
      </c>
      <c r="F111" s="184"/>
      <c r="G111" s="184"/>
      <c r="H111" s="184"/>
      <c r="I111" s="184"/>
      <c r="J111" s="9"/>
      <c r="K111" s="184" t="s">
        <v>114</v>
      </c>
      <c r="L111" s="184"/>
      <c r="M111" s="184"/>
      <c r="N111" s="184"/>
      <c r="O111" s="184"/>
      <c r="P111" s="184"/>
      <c r="Q111" s="184"/>
      <c r="R111" s="184"/>
      <c r="S111" s="184"/>
      <c r="T111" s="184"/>
      <c r="U111" s="184"/>
      <c r="V111" s="184"/>
      <c r="W111" s="184"/>
      <c r="X111" s="184"/>
      <c r="Y111" s="184"/>
      <c r="Z111" s="184"/>
      <c r="AA111" s="184"/>
      <c r="AB111" s="184"/>
      <c r="AC111" s="184"/>
      <c r="AD111" s="184"/>
      <c r="AE111" s="184"/>
      <c r="AF111" s="184"/>
      <c r="AG111" s="199">
        <f>ROUND(AG112,2)</f>
        <v>10779.58</v>
      </c>
      <c r="AH111" s="200"/>
      <c r="AI111" s="200"/>
      <c r="AJ111" s="200"/>
      <c r="AK111" s="200"/>
      <c r="AL111" s="200"/>
      <c r="AM111" s="200"/>
      <c r="AN111" s="201">
        <f t="shared" si="0"/>
        <v>11857.54</v>
      </c>
      <c r="AO111" s="200"/>
      <c r="AP111" s="200"/>
      <c r="AQ111" s="79" t="s">
        <v>78</v>
      </c>
      <c r="AR111" s="44"/>
      <c r="AS111" s="80">
        <f>ROUND(AS112,2)</f>
        <v>0</v>
      </c>
      <c r="AT111" s="81">
        <f t="shared" si="1"/>
        <v>1077.96</v>
      </c>
      <c r="AU111" s="82">
        <f>ROUND(AU112,5)</f>
        <v>0</v>
      </c>
      <c r="AV111" s="81">
        <f>ROUND(AZ111*L29,2)</f>
        <v>0</v>
      </c>
      <c r="AW111" s="81">
        <f>ROUND(BA111*L30,2)</f>
        <v>1077.96</v>
      </c>
      <c r="AX111" s="81">
        <f>ROUND(BB111*L29,2)</f>
        <v>0</v>
      </c>
      <c r="AY111" s="81">
        <f>ROUND(BC111*L30,2)</f>
        <v>0</v>
      </c>
      <c r="AZ111" s="81">
        <f>ROUND(AZ112,2)</f>
        <v>0</v>
      </c>
      <c r="BA111" s="81">
        <f>ROUND(BA112,2)</f>
        <v>10779.58</v>
      </c>
      <c r="BB111" s="81">
        <f>ROUND(BB112,2)</f>
        <v>0</v>
      </c>
      <c r="BC111" s="81">
        <f>ROUND(BC112,2)</f>
        <v>0</v>
      </c>
      <c r="BD111" s="83">
        <f>ROUND(BD112,2)</f>
        <v>0</v>
      </c>
      <c r="BS111" s="20" t="s">
        <v>67</v>
      </c>
      <c r="BT111" s="20" t="s">
        <v>79</v>
      </c>
      <c r="BU111" s="20" t="s">
        <v>69</v>
      </c>
      <c r="BV111" s="20" t="s">
        <v>70</v>
      </c>
      <c r="BW111" s="20" t="s">
        <v>115</v>
      </c>
      <c r="BX111" s="20" t="s">
        <v>76</v>
      </c>
      <c r="CL111" s="20" t="s">
        <v>1</v>
      </c>
    </row>
    <row r="112" spans="1:90" s="3" customFormat="1" ht="35.25" customHeight="1">
      <c r="A112" s="84" t="s">
        <v>81</v>
      </c>
      <c r="B112" s="44"/>
      <c r="C112" s="9"/>
      <c r="D112" s="9"/>
      <c r="E112" s="9"/>
      <c r="F112" s="184" t="s">
        <v>75</v>
      </c>
      <c r="G112" s="184"/>
      <c r="H112" s="184"/>
      <c r="I112" s="184"/>
      <c r="J112" s="184"/>
      <c r="K112" s="9"/>
      <c r="L112" s="184" t="s">
        <v>116</v>
      </c>
      <c r="M112" s="184"/>
      <c r="N112" s="184"/>
      <c r="O112" s="184"/>
      <c r="P112" s="184"/>
      <c r="Q112" s="184"/>
      <c r="R112" s="184"/>
      <c r="S112" s="184"/>
      <c r="T112" s="184"/>
      <c r="U112" s="184"/>
      <c r="V112" s="184"/>
      <c r="W112" s="184"/>
      <c r="X112" s="184"/>
      <c r="Y112" s="184"/>
      <c r="Z112" s="184"/>
      <c r="AA112" s="184"/>
      <c r="AB112" s="184"/>
      <c r="AC112" s="184"/>
      <c r="AD112" s="184"/>
      <c r="AE112" s="184"/>
      <c r="AF112" s="184"/>
      <c r="AG112" s="201">
        <f>'1 - Inštalácia alebo výme...'!J34</f>
        <v>10779.58</v>
      </c>
      <c r="AH112" s="200"/>
      <c r="AI112" s="200"/>
      <c r="AJ112" s="200"/>
      <c r="AK112" s="200"/>
      <c r="AL112" s="200"/>
      <c r="AM112" s="200"/>
      <c r="AN112" s="201">
        <f t="shared" si="0"/>
        <v>11857.54</v>
      </c>
      <c r="AO112" s="200"/>
      <c r="AP112" s="200"/>
      <c r="AQ112" s="79" t="s">
        <v>78</v>
      </c>
      <c r="AR112" s="44"/>
      <c r="AS112" s="80">
        <v>0</v>
      </c>
      <c r="AT112" s="81">
        <f t="shared" si="1"/>
        <v>1077.96</v>
      </c>
      <c r="AU112" s="82">
        <f>'1 - Inštalácia alebo výme...'!P126</f>
        <v>0</v>
      </c>
      <c r="AV112" s="81">
        <f>'1 - Inštalácia alebo výme...'!J37</f>
        <v>0</v>
      </c>
      <c r="AW112" s="81">
        <f>'1 - Inštalácia alebo výme...'!J38</f>
        <v>1077.96</v>
      </c>
      <c r="AX112" s="81">
        <f>'1 - Inštalácia alebo výme...'!J39</f>
        <v>0</v>
      </c>
      <c r="AY112" s="81">
        <f>'1 - Inštalácia alebo výme...'!J40</f>
        <v>0</v>
      </c>
      <c r="AZ112" s="81">
        <f>'1 - Inštalácia alebo výme...'!F37</f>
        <v>0</v>
      </c>
      <c r="BA112" s="81">
        <f>'1 - Inštalácia alebo výme...'!F38</f>
        <v>10779.58</v>
      </c>
      <c r="BB112" s="81">
        <f>'1 - Inštalácia alebo výme...'!F39</f>
        <v>0</v>
      </c>
      <c r="BC112" s="81">
        <f>'1 - Inštalácia alebo výme...'!F40</f>
        <v>0</v>
      </c>
      <c r="BD112" s="83">
        <f>'1 - Inštalácia alebo výme...'!F41</f>
        <v>0</v>
      </c>
      <c r="BT112" s="20" t="s">
        <v>83</v>
      </c>
      <c r="BV112" s="20" t="s">
        <v>70</v>
      </c>
      <c r="BW112" s="20" t="s">
        <v>117</v>
      </c>
      <c r="BX112" s="20" t="s">
        <v>115</v>
      </c>
      <c r="CL112" s="20" t="s">
        <v>1</v>
      </c>
    </row>
    <row r="113" spans="1:91" s="6" customFormat="1" ht="16.5" customHeight="1">
      <c r="B113" s="70"/>
      <c r="C113" s="71"/>
      <c r="D113" s="207" t="s">
        <v>118</v>
      </c>
      <c r="E113" s="207"/>
      <c r="F113" s="207"/>
      <c r="G113" s="207"/>
      <c r="H113" s="207"/>
      <c r="I113" s="72"/>
      <c r="J113" s="207" t="s">
        <v>119</v>
      </c>
      <c r="K113" s="207"/>
      <c r="L113" s="207"/>
      <c r="M113" s="207"/>
      <c r="N113" s="207"/>
      <c r="O113" s="207"/>
      <c r="P113" s="207"/>
      <c r="Q113" s="207"/>
      <c r="R113" s="207"/>
      <c r="S113" s="207"/>
      <c r="T113" s="207"/>
      <c r="U113" s="207"/>
      <c r="V113" s="207"/>
      <c r="W113" s="207"/>
      <c r="X113" s="207"/>
      <c r="Y113" s="207"/>
      <c r="Z113" s="207"/>
      <c r="AA113" s="207"/>
      <c r="AB113" s="207"/>
      <c r="AC113" s="207"/>
      <c r="AD113" s="207"/>
      <c r="AE113" s="207"/>
      <c r="AF113" s="207"/>
      <c r="AG113" s="196">
        <f>ROUND(AG114,2)</f>
        <v>107079.97</v>
      </c>
      <c r="AH113" s="197"/>
      <c r="AI113" s="197"/>
      <c r="AJ113" s="197"/>
      <c r="AK113" s="197"/>
      <c r="AL113" s="197"/>
      <c r="AM113" s="197"/>
      <c r="AN113" s="198">
        <f t="shared" si="0"/>
        <v>117787.97</v>
      </c>
      <c r="AO113" s="197"/>
      <c r="AP113" s="197"/>
      <c r="AQ113" s="73" t="s">
        <v>74</v>
      </c>
      <c r="AR113" s="70"/>
      <c r="AS113" s="74">
        <f>ROUND(AS114,2)</f>
        <v>0</v>
      </c>
      <c r="AT113" s="75">
        <f t="shared" si="1"/>
        <v>10708</v>
      </c>
      <c r="AU113" s="76">
        <f>ROUND(AU114,5)</f>
        <v>0</v>
      </c>
      <c r="AV113" s="75">
        <f>ROUND(AZ113*L29,2)</f>
        <v>0</v>
      </c>
      <c r="AW113" s="75">
        <f>ROUND(BA113*L30,2)</f>
        <v>10708</v>
      </c>
      <c r="AX113" s="75">
        <f>ROUND(BB113*L29,2)</f>
        <v>0</v>
      </c>
      <c r="AY113" s="75">
        <f>ROUND(BC113*L30,2)</f>
        <v>0</v>
      </c>
      <c r="AZ113" s="75">
        <f>ROUND(AZ114,2)</f>
        <v>0</v>
      </c>
      <c r="BA113" s="75">
        <f>ROUND(BA114,2)</f>
        <v>107079.97</v>
      </c>
      <c r="BB113" s="75">
        <f>ROUND(BB114,2)</f>
        <v>0</v>
      </c>
      <c r="BC113" s="75">
        <f>ROUND(BC114,2)</f>
        <v>0</v>
      </c>
      <c r="BD113" s="77">
        <f>ROUND(BD114,2)</f>
        <v>0</v>
      </c>
      <c r="BS113" s="78" t="s">
        <v>67</v>
      </c>
      <c r="BT113" s="78" t="s">
        <v>75</v>
      </c>
      <c r="BU113" s="78" t="s">
        <v>69</v>
      </c>
      <c r="BV113" s="78" t="s">
        <v>70</v>
      </c>
      <c r="BW113" s="78" t="s">
        <v>120</v>
      </c>
      <c r="BX113" s="78" t="s">
        <v>4</v>
      </c>
      <c r="CL113" s="78" t="s">
        <v>1</v>
      </c>
      <c r="CM113" s="78" t="s">
        <v>68</v>
      </c>
    </row>
    <row r="114" spans="1:91" s="3" customFormat="1" ht="16.5" customHeight="1">
      <c r="B114" s="44"/>
      <c r="C114" s="9"/>
      <c r="D114" s="9"/>
      <c r="E114" s="184" t="s">
        <v>121</v>
      </c>
      <c r="F114" s="184"/>
      <c r="G114" s="184"/>
      <c r="H114" s="184"/>
      <c r="I114" s="184"/>
      <c r="J114" s="9"/>
      <c r="K114" s="184" t="s">
        <v>122</v>
      </c>
      <c r="L114" s="184"/>
      <c r="M114" s="184"/>
      <c r="N114" s="184"/>
      <c r="O114" s="184"/>
      <c r="P114" s="184"/>
      <c r="Q114" s="184"/>
      <c r="R114" s="184"/>
      <c r="S114" s="184"/>
      <c r="T114" s="184"/>
      <c r="U114" s="184"/>
      <c r="V114" s="184"/>
      <c r="W114" s="184"/>
      <c r="X114" s="184"/>
      <c r="Y114" s="184"/>
      <c r="Z114" s="184"/>
      <c r="AA114" s="184"/>
      <c r="AB114" s="184"/>
      <c r="AC114" s="184"/>
      <c r="AD114" s="184"/>
      <c r="AE114" s="184"/>
      <c r="AF114" s="184"/>
      <c r="AG114" s="199">
        <f>ROUND(AG115+AG117+AG119,2)</f>
        <v>107079.97</v>
      </c>
      <c r="AH114" s="200"/>
      <c r="AI114" s="200"/>
      <c r="AJ114" s="200"/>
      <c r="AK114" s="200"/>
      <c r="AL114" s="200"/>
      <c r="AM114" s="200"/>
      <c r="AN114" s="201">
        <f t="shared" si="0"/>
        <v>117787.97</v>
      </c>
      <c r="AO114" s="200"/>
      <c r="AP114" s="200"/>
      <c r="AQ114" s="79" t="s">
        <v>78</v>
      </c>
      <c r="AR114" s="44"/>
      <c r="AS114" s="80">
        <f>ROUND(AS115+AS117+AS119,2)</f>
        <v>0</v>
      </c>
      <c r="AT114" s="81">
        <f t="shared" si="1"/>
        <v>10708</v>
      </c>
      <c r="AU114" s="82">
        <f>ROUND(AU115+AU117+AU119,5)</f>
        <v>0</v>
      </c>
      <c r="AV114" s="81">
        <f>ROUND(AZ114*L29,2)</f>
        <v>0</v>
      </c>
      <c r="AW114" s="81">
        <f>ROUND(BA114*L30,2)</f>
        <v>10708</v>
      </c>
      <c r="AX114" s="81">
        <f>ROUND(BB114*L29,2)</f>
        <v>0</v>
      </c>
      <c r="AY114" s="81">
        <f>ROUND(BC114*L30,2)</f>
        <v>0</v>
      </c>
      <c r="AZ114" s="81">
        <f>ROUND(AZ115+AZ117+AZ119,2)</f>
        <v>0</v>
      </c>
      <c r="BA114" s="81">
        <f>ROUND(BA115+BA117+BA119,2)</f>
        <v>107079.97</v>
      </c>
      <c r="BB114" s="81">
        <f>ROUND(BB115+BB117+BB119,2)</f>
        <v>0</v>
      </c>
      <c r="BC114" s="81">
        <f>ROUND(BC115+BC117+BC119,2)</f>
        <v>0</v>
      </c>
      <c r="BD114" s="83">
        <f>ROUND(BD115+BD117+BD119,2)</f>
        <v>0</v>
      </c>
      <c r="BS114" s="20" t="s">
        <v>67</v>
      </c>
      <c r="BT114" s="20" t="s">
        <v>79</v>
      </c>
      <c r="BU114" s="20" t="s">
        <v>69</v>
      </c>
      <c r="BV114" s="20" t="s">
        <v>70</v>
      </c>
      <c r="BW114" s="20" t="s">
        <v>123</v>
      </c>
      <c r="BX114" s="20" t="s">
        <v>120</v>
      </c>
      <c r="CL114" s="20" t="s">
        <v>1</v>
      </c>
    </row>
    <row r="115" spans="1:91" s="3" customFormat="1" ht="16.5" customHeight="1">
      <c r="B115" s="44"/>
      <c r="C115" s="9"/>
      <c r="D115" s="9"/>
      <c r="E115" s="9"/>
      <c r="F115" s="184" t="s">
        <v>75</v>
      </c>
      <c r="G115" s="184"/>
      <c r="H115" s="184"/>
      <c r="I115" s="184"/>
      <c r="J115" s="184"/>
      <c r="K115" s="9"/>
      <c r="L115" s="184" t="s">
        <v>124</v>
      </c>
      <c r="M115" s="184"/>
      <c r="N115" s="184"/>
      <c r="O115" s="184"/>
      <c r="P115" s="184"/>
      <c r="Q115" s="184"/>
      <c r="R115" s="184"/>
      <c r="S115" s="184"/>
      <c r="T115" s="184"/>
      <c r="U115" s="184"/>
      <c r="V115" s="184"/>
      <c r="W115" s="184"/>
      <c r="X115" s="184"/>
      <c r="Y115" s="184"/>
      <c r="Z115" s="184"/>
      <c r="AA115" s="184"/>
      <c r="AB115" s="184"/>
      <c r="AC115" s="184"/>
      <c r="AD115" s="184"/>
      <c r="AE115" s="184"/>
      <c r="AF115" s="184"/>
      <c r="AG115" s="199">
        <f>ROUND(AG116,2)</f>
        <v>9558.9</v>
      </c>
      <c r="AH115" s="200"/>
      <c r="AI115" s="200"/>
      <c r="AJ115" s="200"/>
      <c r="AK115" s="200"/>
      <c r="AL115" s="200"/>
      <c r="AM115" s="200"/>
      <c r="AN115" s="201">
        <f t="shared" si="0"/>
        <v>10514.789999999999</v>
      </c>
      <c r="AO115" s="200"/>
      <c r="AP115" s="200"/>
      <c r="AQ115" s="79" t="s">
        <v>78</v>
      </c>
      <c r="AR115" s="44"/>
      <c r="AS115" s="80">
        <f>ROUND(AS116,2)</f>
        <v>0</v>
      </c>
      <c r="AT115" s="81">
        <f t="shared" si="1"/>
        <v>955.89</v>
      </c>
      <c r="AU115" s="82">
        <f>ROUND(AU116,5)</f>
        <v>0</v>
      </c>
      <c r="AV115" s="81">
        <f>ROUND(AZ115*L29,2)</f>
        <v>0</v>
      </c>
      <c r="AW115" s="81">
        <f>ROUND(BA115*L30,2)</f>
        <v>955.89</v>
      </c>
      <c r="AX115" s="81">
        <f>ROUND(BB115*L29,2)</f>
        <v>0</v>
      </c>
      <c r="AY115" s="81">
        <f>ROUND(BC115*L30,2)</f>
        <v>0</v>
      </c>
      <c r="AZ115" s="81">
        <f>ROUND(AZ116,2)</f>
        <v>0</v>
      </c>
      <c r="BA115" s="81">
        <f>ROUND(BA116,2)</f>
        <v>9558.9</v>
      </c>
      <c r="BB115" s="81">
        <f>ROUND(BB116,2)</f>
        <v>0</v>
      </c>
      <c r="BC115" s="81">
        <f>ROUND(BC116,2)</f>
        <v>0</v>
      </c>
      <c r="BD115" s="83">
        <f>ROUND(BD116,2)</f>
        <v>0</v>
      </c>
      <c r="BS115" s="20" t="s">
        <v>67</v>
      </c>
      <c r="BT115" s="20" t="s">
        <v>83</v>
      </c>
      <c r="BU115" s="20" t="s">
        <v>69</v>
      </c>
      <c r="BV115" s="20" t="s">
        <v>70</v>
      </c>
      <c r="BW115" s="20" t="s">
        <v>125</v>
      </c>
      <c r="BX115" s="20" t="s">
        <v>123</v>
      </c>
      <c r="CL115" s="20" t="s">
        <v>1</v>
      </c>
    </row>
    <row r="116" spans="1:91" s="3" customFormat="1" ht="35.25" customHeight="1">
      <c r="A116" s="84" t="s">
        <v>81</v>
      </c>
      <c r="B116" s="44"/>
      <c r="C116" s="9"/>
      <c r="D116" s="9"/>
      <c r="E116" s="9"/>
      <c r="F116" s="9"/>
      <c r="G116" s="184" t="s">
        <v>75</v>
      </c>
      <c r="H116" s="184"/>
      <c r="I116" s="184"/>
      <c r="J116" s="184"/>
      <c r="K116" s="184"/>
      <c r="L116" s="9"/>
      <c r="M116" s="184" t="s">
        <v>126</v>
      </c>
      <c r="N116" s="184"/>
      <c r="O116" s="184"/>
      <c r="P116" s="184"/>
      <c r="Q116" s="184"/>
      <c r="R116" s="184"/>
      <c r="S116" s="184"/>
      <c r="T116" s="184"/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184"/>
      <c r="AF116" s="184"/>
      <c r="AG116" s="201">
        <f>'1 - Obnova vonkajších pov...'!J34</f>
        <v>9558.9</v>
      </c>
      <c r="AH116" s="200"/>
      <c r="AI116" s="200"/>
      <c r="AJ116" s="200"/>
      <c r="AK116" s="200"/>
      <c r="AL116" s="200"/>
      <c r="AM116" s="200"/>
      <c r="AN116" s="201">
        <f t="shared" si="0"/>
        <v>10514.789999999999</v>
      </c>
      <c r="AO116" s="200"/>
      <c r="AP116" s="200"/>
      <c r="AQ116" s="79" t="s">
        <v>78</v>
      </c>
      <c r="AR116" s="44"/>
      <c r="AS116" s="80">
        <v>0</v>
      </c>
      <c r="AT116" s="81">
        <f t="shared" si="1"/>
        <v>955.89</v>
      </c>
      <c r="AU116" s="82">
        <f>'1 - Obnova vonkajších pov...'!P128</f>
        <v>0</v>
      </c>
      <c r="AV116" s="81">
        <f>'1 - Obnova vonkajších pov...'!J37</f>
        <v>0</v>
      </c>
      <c r="AW116" s="81">
        <f>'1 - Obnova vonkajších pov...'!J38</f>
        <v>955.89</v>
      </c>
      <c r="AX116" s="81">
        <f>'1 - Obnova vonkajších pov...'!J39</f>
        <v>0</v>
      </c>
      <c r="AY116" s="81">
        <f>'1 - Obnova vonkajších pov...'!J40</f>
        <v>0</v>
      </c>
      <c r="AZ116" s="81">
        <f>'1 - Obnova vonkajších pov...'!F37</f>
        <v>0</v>
      </c>
      <c r="BA116" s="81">
        <f>'1 - Obnova vonkajších pov...'!F38</f>
        <v>9558.9</v>
      </c>
      <c r="BB116" s="81">
        <f>'1 - Obnova vonkajších pov...'!F39</f>
        <v>0</v>
      </c>
      <c r="BC116" s="81">
        <f>'1 - Obnova vonkajších pov...'!F40</f>
        <v>0</v>
      </c>
      <c r="BD116" s="83">
        <f>'1 - Obnova vonkajších pov...'!F41</f>
        <v>0</v>
      </c>
      <c r="BT116" s="20" t="s">
        <v>97</v>
      </c>
      <c r="BV116" s="20" t="s">
        <v>70</v>
      </c>
      <c r="BW116" s="20" t="s">
        <v>127</v>
      </c>
      <c r="BX116" s="20" t="s">
        <v>125</v>
      </c>
      <c r="CL116" s="20" t="s">
        <v>1</v>
      </c>
    </row>
    <row r="117" spans="1:91" s="3" customFormat="1" ht="16.5" customHeight="1">
      <c r="B117" s="44"/>
      <c r="C117" s="9"/>
      <c r="D117" s="9"/>
      <c r="E117" s="9"/>
      <c r="F117" s="184" t="s">
        <v>79</v>
      </c>
      <c r="G117" s="184"/>
      <c r="H117" s="184"/>
      <c r="I117" s="184"/>
      <c r="J117" s="184"/>
      <c r="K117" s="9"/>
      <c r="L117" s="184" t="s">
        <v>128</v>
      </c>
      <c r="M117" s="184"/>
      <c r="N117" s="184"/>
      <c r="O117" s="184"/>
      <c r="P117" s="184"/>
      <c r="Q117" s="184"/>
      <c r="R117" s="184"/>
      <c r="S117" s="184"/>
      <c r="T117" s="184"/>
      <c r="U117" s="184"/>
      <c r="V117" s="184"/>
      <c r="W117" s="184"/>
      <c r="X117" s="184"/>
      <c r="Y117" s="184"/>
      <c r="Z117" s="184"/>
      <c r="AA117" s="184"/>
      <c r="AB117" s="184"/>
      <c r="AC117" s="184"/>
      <c r="AD117" s="184"/>
      <c r="AE117" s="184"/>
      <c r="AF117" s="184"/>
      <c r="AG117" s="199">
        <f>ROUND(AG118,2)</f>
        <v>14037.77</v>
      </c>
      <c r="AH117" s="200"/>
      <c r="AI117" s="200"/>
      <c r="AJ117" s="200"/>
      <c r="AK117" s="200"/>
      <c r="AL117" s="200"/>
      <c r="AM117" s="200"/>
      <c r="AN117" s="201">
        <f t="shared" si="0"/>
        <v>15441.550000000001</v>
      </c>
      <c r="AO117" s="200"/>
      <c r="AP117" s="200"/>
      <c r="AQ117" s="79" t="s">
        <v>78</v>
      </c>
      <c r="AR117" s="44"/>
      <c r="AS117" s="80">
        <f>ROUND(AS118,2)</f>
        <v>0</v>
      </c>
      <c r="AT117" s="81">
        <f t="shared" si="1"/>
        <v>1403.78</v>
      </c>
      <c r="AU117" s="82">
        <f>ROUND(AU118,5)</f>
        <v>0</v>
      </c>
      <c r="AV117" s="81">
        <f>ROUND(AZ117*L29,2)</f>
        <v>0</v>
      </c>
      <c r="AW117" s="81">
        <f>ROUND(BA117*L30,2)</f>
        <v>1403.78</v>
      </c>
      <c r="AX117" s="81">
        <f>ROUND(BB117*L29,2)</f>
        <v>0</v>
      </c>
      <c r="AY117" s="81">
        <f>ROUND(BC117*L30,2)</f>
        <v>0</v>
      </c>
      <c r="AZ117" s="81">
        <f>ROUND(AZ118,2)</f>
        <v>0</v>
      </c>
      <c r="BA117" s="81">
        <f>ROUND(BA118,2)</f>
        <v>14037.77</v>
      </c>
      <c r="BB117" s="81">
        <f>ROUND(BB118,2)</f>
        <v>0</v>
      </c>
      <c r="BC117" s="81">
        <f>ROUND(BC118,2)</f>
        <v>0</v>
      </c>
      <c r="BD117" s="83">
        <f>ROUND(BD118,2)</f>
        <v>0</v>
      </c>
      <c r="BS117" s="20" t="s">
        <v>67</v>
      </c>
      <c r="BT117" s="20" t="s">
        <v>83</v>
      </c>
      <c r="BU117" s="20" t="s">
        <v>69</v>
      </c>
      <c r="BV117" s="20" t="s">
        <v>70</v>
      </c>
      <c r="BW117" s="20" t="s">
        <v>129</v>
      </c>
      <c r="BX117" s="20" t="s">
        <v>123</v>
      </c>
      <c r="CL117" s="20" t="s">
        <v>1</v>
      </c>
    </row>
    <row r="118" spans="1:91" s="3" customFormat="1" ht="23.25" customHeight="1">
      <c r="A118" s="84" t="s">
        <v>81</v>
      </c>
      <c r="B118" s="44"/>
      <c r="C118" s="9"/>
      <c r="D118" s="9"/>
      <c r="E118" s="9"/>
      <c r="F118" s="9"/>
      <c r="G118" s="184" t="s">
        <v>75</v>
      </c>
      <c r="H118" s="184"/>
      <c r="I118" s="184"/>
      <c r="J118" s="184"/>
      <c r="K118" s="184"/>
      <c r="L118" s="9"/>
      <c r="M118" s="184" t="s">
        <v>130</v>
      </c>
      <c r="N118" s="184"/>
      <c r="O118" s="184"/>
      <c r="P118" s="184"/>
      <c r="Q118" s="184"/>
      <c r="R118" s="184"/>
      <c r="S118" s="184"/>
      <c r="T118" s="184"/>
      <c r="U118" s="184"/>
      <c r="V118" s="184"/>
      <c r="W118" s="184"/>
      <c r="X118" s="184"/>
      <c r="Y118" s="184"/>
      <c r="Z118" s="184"/>
      <c r="AA118" s="184"/>
      <c r="AB118" s="184"/>
      <c r="AC118" s="184"/>
      <c r="AD118" s="184"/>
      <c r="AE118" s="184"/>
      <c r="AF118" s="184"/>
      <c r="AG118" s="201">
        <f>'1 - Vnútorné rozvody inži...'!J34</f>
        <v>14037.77</v>
      </c>
      <c r="AH118" s="200"/>
      <c r="AI118" s="200"/>
      <c r="AJ118" s="200"/>
      <c r="AK118" s="200"/>
      <c r="AL118" s="200"/>
      <c r="AM118" s="200"/>
      <c r="AN118" s="201">
        <f t="shared" si="0"/>
        <v>15441.550000000001</v>
      </c>
      <c r="AO118" s="200"/>
      <c r="AP118" s="200"/>
      <c r="AQ118" s="79" t="s">
        <v>78</v>
      </c>
      <c r="AR118" s="44"/>
      <c r="AS118" s="80">
        <v>0</v>
      </c>
      <c r="AT118" s="81">
        <f t="shared" si="1"/>
        <v>1403.78</v>
      </c>
      <c r="AU118" s="82">
        <f>'1 - Vnútorné rozvody inži...'!P127</f>
        <v>0</v>
      </c>
      <c r="AV118" s="81">
        <f>'1 - Vnútorné rozvody inži...'!J37</f>
        <v>0</v>
      </c>
      <c r="AW118" s="81">
        <f>'1 - Vnútorné rozvody inži...'!J38</f>
        <v>1403.78</v>
      </c>
      <c r="AX118" s="81">
        <f>'1 - Vnútorné rozvody inži...'!J39</f>
        <v>0</v>
      </c>
      <c r="AY118" s="81">
        <f>'1 - Vnútorné rozvody inži...'!J40</f>
        <v>0</v>
      </c>
      <c r="AZ118" s="81">
        <f>'1 - Vnútorné rozvody inži...'!F37</f>
        <v>0</v>
      </c>
      <c r="BA118" s="81">
        <f>'1 - Vnútorné rozvody inži...'!F38</f>
        <v>14037.77</v>
      </c>
      <c r="BB118" s="81">
        <f>'1 - Vnútorné rozvody inži...'!F39</f>
        <v>0</v>
      </c>
      <c r="BC118" s="81">
        <f>'1 - Vnútorné rozvody inži...'!F40</f>
        <v>0</v>
      </c>
      <c r="BD118" s="83">
        <f>'1 - Vnútorné rozvody inži...'!F41</f>
        <v>0</v>
      </c>
      <c r="BT118" s="20" t="s">
        <v>97</v>
      </c>
      <c r="BV118" s="20" t="s">
        <v>70</v>
      </c>
      <c r="BW118" s="20" t="s">
        <v>131</v>
      </c>
      <c r="BX118" s="20" t="s">
        <v>129</v>
      </c>
      <c r="CL118" s="20" t="s">
        <v>1</v>
      </c>
    </row>
    <row r="119" spans="1:91" s="3" customFormat="1" ht="35.25" customHeight="1">
      <c r="A119" s="84" t="s">
        <v>81</v>
      </c>
      <c r="B119" s="44"/>
      <c r="C119" s="9"/>
      <c r="D119" s="9"/>
      <c r="E119" s="9"/>
      <c r="F119" s="184" t="s">
        <v>83</v>
      </c>
      <c r="G119" s="184"/>
      <c r="H119" s="184"/>
      <c r="I119" s="184"/>
      <c r="J119" s="184"/>
      <c r="K119" s="9"/>
      <c r="L119" s="184" t="s">
        <v>132</v>
      </c>
      <c r="M119" s="184"/>
      <c r="N119" s="184"/>
      <c r="O119" s="184"/>
      <c r="P119" s="184"/>
      <c r="Q119" s="184"/>
      <c r="R119" s="184"/>
      <c r="S119" s="184"/>
      <c r="T119" s="184"/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  <c r="AF119" s="184"/>
      <c r="AG119" s="201">
        <f>'3 - Realizácia ďalších re...'!J34</f>
        <v>83483.3</v>
      </c>
      <c r="AH119" s="200"/>
      <c r="AI119" s="200"/>
      <c r="AJ119" s="200"/>
      <c r="AK119" s="200"/>
      <c r="AL119" s="200"/>
      <c r="AM119" s="200"/>
      <c r="AN119" s="201">
        <f t="shared" si="0"/>
        <v>91831.63</v>
      </c>
      <c r="AO119" s="200"/>
      <c r="AP119" s="200"/>
      <c r="AQ119" s="79" t="s">
        <v>78</v>
      </c>
      <c r="AR119" s="44"/>
      <c r="AS119" s="85">
        <v>0</v>
      </c>
      <c r="AT119" s="86">
        <f t="shared" si="1"/>
        <v>8348.33</v>
      </c>
      <c r="AU119" s="87">
        <f>'3 - Realizácia ďalších re...'!P125</f>
        <v>0</v>
      </c>
      <c r="AV119" s="86">
        <f>'3 - Realizácia ďalších re...'!J37</f>
        <v>0</v>
      </c>
      <c r="AW119" s="86">
        <f>'3 - Realizácia ďalších re...'!J38</f>
        <v>8348.33</v>
      </c>
      <c r="AX119" s="86">
        <f>'3 - Realizácia ďalších re...'!J39</f>
        <v>0</v>
      </c>
      <c r="AY119" s="86">
        <f>'3 - Realizácia ďalších re...'!J40</f>
        <v>0</v>
      </c>
      <c r="AZ119" s="86">
        <f>'3 - Realizácia ďalších re...'!F37</f>
        <v>0</v>
      </c>
      <c r="BA119" s="86">
        <f>'3 - Realizácia ďalších re...'!F38</f>
        <v>83483.3</v>
      </c>
      <c r="BB119" s="86">
        <f>'3 - Realizácia ďalších re...'!F39</f>
        <v>0</v>
      </c>
      <c r="BC119" s="86">
        <f>'3 - Realizácia ďalších re...'!F40</f>
        <v>0</v>
      </c>
      <c r="BD119" s="88">
        <f>'3 - Realizácia ďalších re...'!F41</f>
        <v>0</v>
      </c>
      <c r="BT119" s="20" t="s">
        <v>83</v>
      </c>
      <c r="BV119" s="20" t="s">
        <v>70</v>
      </c>
      <c r="BW119" s="20" t="s">
        <v>133</v>
      </c>
      <c r="BX119" s="20" t="s">
        <v>123</v>
      </c>
      <c r="CL119" s="20" t="s">
        <v>1</v>
      </c>
    </row>
    <row r="120" spans="1:91" s="1" customFormat="1" ht="30" customHeight="1">
      <c r="B120" s="25"/>
      <c r="AR120" s="25"/>
    </row>
    <row r="121" spans="1:91" s="1" customFormat="1" ht="6.95" customHeight="1"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F121" s="41"/>
      <c r="AG121" s="41"/>
      <c r="AH121" s="41"/>
      <c r="AI121" s="41"/>
      <c r="AJ121" s="41"/>
      <c r="AK121" s="41"/>
      <c r="AL121" s="41"/>
      <c r="AM121" s="41"/>
      <c r="AN121" s="41"/>
      <c r="AO121" s="41"/>
      <c r="AP121" s="41"/>
      <c r="AQ121" s="41"/>
      <c r="AR121" s="25"/>
    </row>
  </sheetData>
  <mergeCells count="136">
    <mergeCell ref="E104:I104"/>
    <mergeCell ref="K104:AF104"/>
    <mergeCell ref="F105:J105"/>
    <mergeCell ref="L105:AF105"/>
    <mergeCell ref="F106:J106"/>
    <mergeCell ref="L106:AF106"/>
    <mergeCell ref="E107:I107"/>
    <mergeCell ref="K107:AF107"/>
    <mergeCell ref="F108:J108"/>
    <mergeCell ref="L108:AF108"/>
    <mergeCell ref="K109:AF109"/>
    <mergeCell ref="E109:I109"/>
    <mergeCell ref="F110:J110"/>
    <mergeCell ref="L110:AF110"/>
    <mergeCell ref="E111:I111"/>
    <mergeCell ref="K111:AF111"/>
    <mergeCell ref="F112:J112"/>
    <mergeCell ref="L112:AF112"/>
    <mergeCell ref="J113:AF113"/>
    <mergeCell ref="D113:H113"/>
    <mergeCell ref="K114:AF114"/>
    <mergeCell ref="E114:I114"/>
    <mergeCell ref="L115:AF115"/>
    <mergeCell ref="F115:J115"/>
    <mergeCell ref="M116:AF116"/>
    <mergeCell ref="G116:K116"/>
    <mergeCell ref="F117:J117"/>
    <mergeCell ref="L117:AF117"/>
    <mergeCell ref="G118:K118"/>
    <mergeCell ref="M118:AF118"/>
    <mergeCell ref="F119:J119"/>
    <mergeCell ref="L119:AF119"/>
    <mergeCell ref="AN101:AP101"/>
    <mergeCell ref="AG101:AM101"/>
    <mergeCell ref="AG102:AM102"/>
    <mergeCell ref="AN102:AP102"/>
    <mergeCell ref="AG103:AM103"/>
    <mergeCell ref="AN103:AP103"/>
    <mergeCell ref="AG104:AM104"/>
    <mergeCell ref="AN104:AP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N109:AP109"/>
    <mergeCell ref="AG109:AM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N114:AP114"/>
    <mergeCell ref="AG114:AM114"/>
    <mergeCell ref="AG115:AM115"/>
    <mergeCell ref="AN115:AP115"/>
    <mergeCell ref="AN116:AP116"/>
    <mergeCell ref="AG116:AM116"/>
    <mergeCell ref="AN117:AP117"/>
    <mergeCell ref="AG117:AM117"/>
    <mergeCell ref="AN118:AP118"/>
    <mergeCell ref="AG118:AM118"/>
    <mergeCell ref="AN119:AP119"/>
    <mergeCell ref="AG119:AM119"/>
    <mergeCell ref="L85:AO85"/>
    <mergeCell ref="C92:G92"/>
    <mergeCell ref="I92:AF92"/>
    <mergeCell ref="J95:AF95"/>
    <mergeCell ref="D95:H95"/>
    <mergeCell ref="K96:AF96"/>
    <mergeCell ref="E96:I96"/>
    <mergeCell ref="L97:AF97"/>
    <mergeCell ref="F97:J97"/>
    <mergeCell ref="F98:J98"/>
    <mergeCell ref="L98:AF98"/>
    <mergeCell ref="L99:AF99"/>
    <mergeCell ref="F99:J99"/>
    <mergeCell ref="E100:I100"/>
    <mergeCell ref="K100:AF100"/>
    <mergeCell ref="L101:AF101"/>
    <mergeCell ref="F101:J101"/>
    <mergeCell ref="K102:AF102"/>
    <mergeCell ref="L29:P29"/>
    <mergeCell ref="E102:I102"/>
    <mergeCell ref="L103:AF103"/>
    <mergeCell ref="F103:J103"/>
    <mergeCell ref="AM87:AN87"/>
    <mergeCell ref="AM89:AP89"/>
    <mergeCell ref="AS89:AT91"/>
    <mergeCell ref="AM90:AP90"/>
    <mergeCell ref="AG92:AM92"/>
    <mergeCell ref="AN92:AP92"/>
    <mergeCell ref="AG95:AM95"/>
    <mergeCell ref="AN95:AP95"/>
    <mergeCell ref="AG96:AM96"/>
    <mergeCell ref="AN96:AP96"/>
    <mergeCell ref="AN97:AP97"/>
    <mergeCell ref="AG97:AM97"/>
    <mergeCell ref="AN98:AP98"/>
    <mergeCell ref="AG98:AM98"/>
    <mergeCell ref="AG99:AM99"/>
    <mergeCell ref="AN99:AP99"/>
    <mergeCell ref="AG100:AM100"/>
    <mergeCell ref="AN100:AP100"/>
    <mergeCell ref="AG94:AM94"/>
    <mergeCell ref="AN94:AP94"/>
    <mergeCell ref="W33:AE33"/>
    <mergeCell ref="L33:P33"/>
    <mergeCell ref="AK33:AO33"/>
    <mergeCell ref="AK35:AO35"/>
    <mergeCell ref="X35:AB35"/>
    <mergeCell ref="AR2:BE2"/>
    <mergeCell ref="L30:P30"/>
    <mergeCell ref="AK30:AO30"/>
    <mergeCell ref="W30:AE30"/>
    <mergeCell ref="L31:P31"/>
    <mergeCell ref="AK31:AO31"/>
    <mergeCell ref="W31:AE31"/>
    <mergeCell ref="AK32:AO32"/>
    <mergeCell ref="L32:P32"/>
    <mergeCell ref="W32:AE32"/>
    <mergeCell ref="K5:AO5"/>
    <mergeCell ref="K6:AO6"/>
    <mergeCell ref="E23:AN23"/>
    <mergeCell ref="AK26:AO26"/>
    <mergeCell ref="L28:P28"/>
    <mergeCell ref="AK28:AO28"/>
    <mergeCell ref="W28:AE28"/>
    <mergeCell ref="W29:AE29"/>
    <mergeCell ref="AK29:AO29"/>
  </mergeCells>
  <hyperlinks>
    <hyperlink ref="A97" location="'1 - Zlepšenie tepelnej oc...'!C2" display="/" xr:uid="{00000000-0004-0000-0000-000000000000}"/>
    <hyperlink ref="A98" location="'2 - Zlepšenie tepelnej oc...'!C2" display="/" xr:uid="{00000000-0004-0000-0000-000001000000}"/>
    <hyperlink ref="A99" location="'3 - Zlepšenie tepelnej oc...'!C2" display="/" xr:uid="{00000000-0004-0000-0000-000002000000}"/>
    <hyperlink ref="A101" location="'1 - Sanácia vlhkosti stien'!C2" display="/" xr:uid="{00000000-0004-0000-0000-000003000000}"/>
    <hyperlink ref="A103" location="'1 - Inštalácia tieniacej ...'!C2" display="/" xr:uid="{00000000-0004-0000-0000-000004000000}"/>
    <hyperlink ref="A105" location="'1 - Výmena-inštalácia zdr...'!C2" display="/" xr:uid="{00000000-0004-0000-0000-000005000000}"/>
    <hyperlink ref="A106" location="'2 - Výmena-inštalácia vyk...'!C2" display="/" xr:uid="{00000000-0004-0000-0000-000006000000}"/>
    <hyperlink ref="A108" location="'1 - Výmena-inštalácia vyk...'!C2" display="/" xr:uid="{00000000-0004-0000-0000-000007000000}"/>
    <hyperlink ref="A110" location="'1 - Modernizácia systému ...'!C2" display="/" xr:uid="{00000000-0004-0000-0000-000008000000}"/>
    <hyperlink ref="A112" location="'1 - Inštalácia alebo výme...'!C2" display="/" xr:uid="{00000000-0004-0000-0000-000009000000}"/>
    <hyperlink ref="A116" location="'1 - Obnova vonkajších pov...'!C2" display="/" xr:uid="{00000000-0004-0000-0000-00000A000000}"/>
    <hyperlink ref="A118" location="'1 - Vnútorné rozvody inži...'!C2" display="/" xr:uid="{00000000-0004-0000-0000-00000B000000}"/>
    <hyperlink ref="A119" location="'3 - Realizácia ďalších re...'!C2" display="/" xr:uid="{00000000-0004-0000-0000-00000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36"/>
  <sheetViews>
    <sheetView showGridLines="0" workbookViewId="0">
      <selection activeCell="X22" sqref="X2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3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3" t="s">
        <v>112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2:46" ht="24.95" customHeight="1">
      <c r="B4" s="16"/>
      <c r="D4" s="17" t="s">
        <v>134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16.5" customHeight="1">
      <c r="B7" s="16"/>
      <c r="E7" s="208" t="str">
        <f>'Rekapitulácia stavby'!K6</f>
        <v>Obnova budovy materskej a základnej školy Vyšná Sitnica</v>
      </c>
      <c r="F7" s="209"/>
      <c r="G7" s="209"/>
      <c r="H7" s="209"/>
      <c r="L7" s="16"/>
    </row>
    <row r="8" spans="2:46" ht="12.75">
      <c r="B8" s="16"/>
      <c r="D8" s="22" t="s">
        <v>135</v>
      </c>
      <c r="L8" s="16"/>
    </row>
    <row r="9" spans="2:46" ht="16.5" customHeight="1">
      <c r="B9" s="16"/>
      <c r="E9" s="208" t="s">
        <v>136</v>
      </c>
      <c r="F9" s="174"/>
      <c r="G9" s="174"/>
      <c r="H9" s="174"/>
      <c r="L9" s="16"/>
    </row>
    <row r="10" spans="2:46" ht="12" customHeight="1">
      <c r="B10" s="16"/>
      <c r="D10" s="22" t="s">
        <v>137</v>
      </c>
      <c r="L10" s="16"/>
    </row>
    <row r="11" spans="2:46" s="1" customFormat="1" ht="16.5" customHeight="1">
      <c r="B11" s="25"/>
      <c r="E11" s="191" t="s">
        <v>1158</v>
      </c>
      <c r="F11" s="210"/>
      <c r="G11" s="210"/>
      <c r="H11" s="210"/>
      <c r="L11" s="25"/>
    </row>
    <row r="12" spans="2:46" s="1" customFormat="1" ht="12" customHeight="1">
      <c r="B12" s="25"/>
      <c r="D12" s="22" t="s">
        <v>139</v>
      </c>
      <c r="L12" s="25"/>
    </row>
    <row r="13" spans="2:46" s="1" customFormat="1" ht="30" customHeight="1">
      <c r="B13" s="25"/>
      <c r="E13" s="204" t="s">
        <v>1159</v>
      </c>
      <c r="F13" s="210"/>
      <c r="G13" s="210"/>
      <c r="H13" s="210"/>
      <c r="L13" s="25"/>
    </row>
    <row r="14" spans="2:46" s="1" customFormat="1">
      <c r="B14" s="25"/>
      <c r="L14" s="25"/>
    </row>
    <row r="15" spans="2:46" s="1" customFormat="1" ht="12" customHeight="1">
      <c r="B15" s="25"/>
      <c r="D15" s="22" t="s">
        <v>15</v>
      </c>
      <c r="F15" s="20" t="s">
        <v>1</v>
      </c>
      <c r="I15" s="22" t="s">
        <v>16</v>
      </c>
      <c r="J15" s="20" t="s">
        <v>1</v>
      </c>
      <c r="L15" s="25"/>
    </row>
    <row r="16" spans="2:46" s="1" customFormat="1" ht="12" customHeight="1">
      <c r="B16" s="25"/>
      <c r="D16" s="22" t="s">
        <v>17</v>
      </c>
      <c r="F16" s="20" t="s">
        <v>141</v>
      </c>
      <c r="I16" s="22" t="s">
        <v>19</v>
      </c>
      <c r="J16" s="48">
        <f>'Rekapitulácia stavby'!AN8</f>
        <v>45566</v>
      </c>
      <c r="L16" s="25"/>
    </row>
    <row r="17" spans="2:12" s="1" customFormat="1" ht="10.9" customHeight="1">
      <c r="B17" s="25"/>
      <c r="L17" s="25"/>
    </row>
    <row r="18" spans="2:12" s="1" customFormat="1" ht="12" customHeight="1">
      <c r="B18" s="25"/>
      <c r="D18" s="22" t="s">
        <v>20</v>
      </c>
      <c r="I18" s="22" t="s">
        <v>21</v>
      </c>
      <c r="J18" s="20" t="s">
        <v>1</v>
      </c>
      <c r="L18" s="25"/>
    </row>
    <row r="19" spans="2:12" s="1" customFormat="1" ht="18" customHeight="1">
      <c r="B19" s="25"/>
      <c r="E19" s="20" t="s">
        <v>18</v>
      </c>
      <c r="I19" s="22" t="s">
        <v>22</v>
      </c>
      <c r="J19" s="20" t="s">
        <v>1</v>
      </c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2" t="s">
        <v>23</v>
      </c>
      <c r="I21" s="22" t="s">
        <v>21</v>
      </c>
      <c r="J21" s="20">
        <f>'Rekapitulácia stavby'!AN13</f>
        <v>53789059</v>
      </c>
      <c r="L21" s="25"/>
    </row>
    <row r="22" spans="2:12" s="1" customFormat="1" ht="18" customHeight="1">
      <c r="B22" s="25"/>
      <c r="E22" s="178" t="s">
        <v>1339</v>
      </c>
      <c r="F22" s="178"/>
      <c r="G22" s="178"/>
      <c r="H22" s="178"/>
      <c r="I22" s="22" t="s">
        <v>22</v>
      </c>
      <c r="J22" s="20" t="str">
        <f>'Rekapitulácia stavby'!AN14</f>
        <v>SK2121514241</v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2" t="s">
        <v>24</v>
      </c>
      <c r="I24" s="22" t="s">
        <v>21</v>
      </c>
      <c r="J24" s="20" t="s">
        <v>1</v>
      </c>
      <c r="L24" s="25"/>
    </row>
    <row r="25" spans="2:12" s="1" customFormat="1" ht="18" customHeight="1">
      <c r="B25" s="25"/>
      <c r="E25" s="20" t="s">
        <v>142</v>
      </c>
      <c r="I25" s="22" t="s">
        <v>22</v>
      </c>
      <c r="J25" s="20" t="s">
        <v>1</v>
      </c>
      <c r="L25" s="25"/>
    </row>
    <row r="26" spans="2:12" s="1" customFormat="1" ht="6.95" customHeight="1">
      <c r="B26" s="25"/>
      <c r="L26" s="25"/>
    </row>
    <row r="27" spans="2:12" s="1" customFormat="1" ht="12" customHeight="1">
      <c r="B27" s="25"/>
      <c r="D27" s="22" t="s">
        <v>26</v>
      </c>
      <c r="I27" s="22" t="s">
        <v>21</v>
      </c>
      <c r="J27" s="20" t="s">
        <v>1</v>
      </c>
      <c r="L27" s="25"/>
    </row>
    <row r="28" spans="2:12" s="1" customFormat="1" ht="18" customHeight="1">
      <c r="B28" s="25"/>
      <c r="E28" s="20" t="s">
        <v>143</v>
      </c>
      <c r="I28" s="22" t="s">
        <v>22</v>
      </c>
      <c r="J28" s="20" t="s">
        <v>1</v>
      </c>
      <c r="L28" s="25"/>
    </row>
    <row r="29" spans="2:12" s="1" customFormat="1" ht="6.95" customHeight="1">
      <c r="B29" s="25"/>
      <c r="L29" s="25"/>
    </row>
    <row r="30" spans="2:12" s="1" customFormat="1" ht="12" customHeight="1">
      <c r="B30" s="25"/>
      <c r="D30" s="22" t="s">
        <v>27</v>
      </c>
      <c r="L30" s="25"/>
    </row>
    <row r="31" spans="2:12" s="7" customFormat="1" ht="179.25" customHeight="1">
      <c r="B31" s="90"/>
      <c r="E31" s="180" t="s">
        <v>144</v>
      </c>
      <c r="F31" s="180"/>
      <c r="G31" s="180"/>
      <c r="H31" s="180"/>
      <c r="L31" s="90"/>
    </row>
    <row r="32" spans="2:12" s="1" customFormat="1" ht="6.95" customHeight="1">
      <c r="B32" s="25"/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25.35" customHeight="1">
      <c r="B34" s="25"/>
      <c r="D34" s="91" t="s">
        <v>28</v>
      </c>
      <c r="J34" s="62">
        <f>ROUND(J126, 2)</f>
        <v>7150.94</v>
      </c>
      <c r="L34" s="25"/>
    </row>
    <row r="35" spans="2:12" s="1" customFormat="1" ht="6.95" customHeight="1">
      <c r="B35" s="25"/>
      <c r="D35" s="49"/>
      <c r="E35" s="49"/>
      <c r="F35" s="49"/>
      <c r="G35" s="49"/>
      <c r="H35" s="49"/>
      <c r="I35" s="49"/>
      <c r="J35" s="49"/>
      <c r="K35" s="49"/>
      <c r="L35" s="25"/>
    </row>
    <row r="36" spans="2:12" s="1" customFormat="1" ht="14.45" customHeight="1">
      <c r="B36" s="25"/>
      <c r="F36" s="28" t="s">
        <v>30</v>
      </c>
      <c r="I36" s="28" t="s">
        <v>29</v>
      </c>
      <c r="J36" s="28" t="s">
        <v>31</v>
      </c>
      <c r="L36" s="25"/>
    </row>
    <row r="37" spans="2:12" s="1" customFormat="1" ht="14.45" customHeight="1">
      <c r="B37" s="25"/>
      <c r="D37" s="51" t="s">
        <v>32</v>
      </c>
      <c r="E37" s="30" t="s">
        <v>33</v>
      </c>
      <c r="F37" s="92">
        <f>ROUND((SUM(BE126:BE135)),  2)</f>
        <v>0</v>
      </c>
      <c r="G37" s="93"/>
      <c r="H37" s="93"/>
      <c r="I37" s="94">
        <v>0.2</v>
      </c>
      <c r="J37" s="92">
        <f>ROUND(((SUM(BE126:BE135))*I37),  2)</f>
        <v>0</v>
      </c>
      <c r="L37" s="25"/>
    </row>
    <row r="38" spans="2:12" s="1" customFormat="1" ht="14.45" customHeight="1">
      <c r="B38" s="25"/>
      <c r="E38" s="30" t="s">
        <v>34</v>
      </c>
      <c r="F38" s="81">
        <f>ROUND((SUM(BF126:BF135)),  2)</f>
        <v>7150.94</v>
      </c>
      <c r="I38" s="95">
        <v>0.1</v>
      </c>
      <c r="J38" s="81">
        <f>ROUND(((SUM(BF126:BF135))*I38),  2)</f>
        <v>715.09</v>
      </c>
      <c r="L38" s="25"/>
    </row>
    <row r="39" spans="2:12" s="1" customFormat="1" ht="14.45" hidden="1" customHeight="1">
      <c r="B39" s="25"/>
      <c r="E39" s="22" t="s">
        <v>35</v>
      </c>
      <c r="F39" s="81">
        <f>ROUND((SUM(BG126:BG135)),  2)</f>
        <v>0</v>
      </c>
      <c r="I39" s="95">
        <v>0.2</v>
      </c>
      <c r="J39" s="81">
        <f>0</f>
        <v>0</v>
      </c>
      <c r="L39" s="25"/>
    </row>
    <row r="40" spans="2:12" s="1" customFormat="1" ht="14.45" hidden="1" customHeight="1">
      <c r="B40" s="25"/>
      <c r="E40" s="22" t="s">
        <v>36</v>
      </c>
      <c r="F40" s="81">
        <f>ROUND((SUM(BH126:BH135)),  2)</f>
        <v>0</v>
      </c>
      <c r="I40" s="95">
        <v>0.2</v>
      </c>
      <c r="J40" s="81">
        <f>0</f>
        <v>0</v>
      </c>
      <c r="L40" s="25"/>
    </row>
    <row r="41" spans="2:12" s="1" customFormat="1" ht="14.45" hidden="1" customHeight="1">
      <c r="B41" s="25"/>
      <c r="E41" s="30" t="s">
        <v>37</v>
      </c>
      <c r="F41" s="92">
        <f>ROUND((SUM(BI126:BI135)),  2)</f>
        <v>0</v>
      </c>
      <c r="G41" s="93"/>
      <c r="H41" s="93"/>
      <c r="I41" s="94">
        <v>0</v>
      </c>
      <c r="J41" s="92">
        <f>0</f>
        <v>0</v>
      </c>
      <c r="L41" s="25"/>
    </row>
    <row r="42" spans="2:12" s="1" customFormat="1" ht="6.95" customHeight="1">
      <c r="B42" s="25"/>
      <c r="L42" s="25"/>
    </row>
    <row r="43" spans="2:12" s="1" customFormat="1" ht="25.35" customHeight="1">
      <c r="B43" s="25"/>
      <c r="C43" s="96"/>
      <c r="D43" s="97" t="s">
        <v>38</v>
      </c>
      <c r="E43" s="53"/>
      <c r="F43" s="53"/>
      <c r="G43" s="98" t="s">
        <v>39</v>
      </c>
      <c r="H43" s="99" t="s">
        <v>40</v>
      </c>
      <c r="I43" s="53"/>
      <c r="J43" s="100">
        <f>SUM(J34:J41)</f>
        <v>7866.03</v>
      </c>
      <c r="K43" s="101"/>
      <c r="L43" s="25"/>
    </row>
    <row r="44" spans="2:12" s="1" customFormat="1" ht="14.45" customHeight="1">
      <c r="B44" s="25"/>
      <c r="L44" s="25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43</v>
      </c>
      <c r="E61" s="27"/>
      <c r="F61" s="102" t="s">
        <v>44</v>
      </c>
      <c r="G61" s="39" t="s">
        <v>43</v>
      </c>
      <c r="H61" s="27"/>
      <c r="I61" s="27"/>
      <c r="J61" s="103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43</v>
      </c>
      <c r="E76" s="27"/>
      <c r="F76" s="102" t="s">
        <v>44</v>
      </c>
      <c r="G76" s="39" t="s">
        <v>43</v>
      </c>
      <c r="H76" s="27"/>
      <c r="I76" s="27"/>
      <c r="J76" s="103" t="s">
        <v>44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145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16.5" customHeight="1">
      <c r="B85" s="25"/>
      <c r="E85" s="208" t="str">
        <f>E7</f>
        <v>Obnova budovy materskej a základnej školy Vyšná Sitnica</v>
      </c>
      <c r="F85" s="209"/>
      <c r="G85" s="209"/>
      <c r="H85" s="209"/>
      <c r="L85" s="25"/>
    </row>
    <row r="86" spans="2:12" ht="12" customHeight="1">
      <c r="B86" s="16"/>
      <c r="C86" s="22" t="s">
        <v>135</v>
      </c>
      <c r="L86" s="16"/>
    </row>
    <row r="87" spans="2:12" ht="16.5" customHeight="1">
      <c r="B87" s="16"/>
      <c r="E87" s="208" t="s">
        <v>136</v>
      </c>
      <c r="F87" s="174"/>
      <c r="G87" s="174"/>
      <c r="H87" s="174"/>
      <c r="L87" s="16"/>
    </row>
    <row r="88" spans="2:12" ht="12" customHeight="1">
      <c r="B88" s="16"/>
      <c r="C88" s="22" t="s">
        <v>137</v>
      </c>
      <c r="L88" s="16"/>
    </row>
    <row r="89" spans="2:12" s="1" customFormat="1" ht="16.5" customHeight="1">
      <c r="B89" s="25"/>
      <c r="E89" s="191" t="s">
        <v>1158</v>
      </c>
      <c r="F89" s="210"/>
      <c r="G89" s="210"/>
      <c r="H89" s="210"/>
      <c r="L89" s="25"/>
    </row>
    <row r="90" spans="2:12" s="1" customFormat="1" ht="12" customHeight="1">
      <c r="B90" s="25"/>
      <c r="C90" s="22" t="s">
        <v>139</v>
      </c>
      <c r="L90" s="25"/>
    </row>
    <row r="91" spans="2:12" s="1" customFormat="1" ht="30" customHeight="1">
      <c r="B91" s="25"/>
      <c r="E91" s="204" t="str">
        <f>E13</f>
        <v>1 - Modernizácia systému umelého osvetlenia založená na inštalácií nových svietidiel</v>
      </c>
      <c r="F91" s="210"/>
      <c r="G91" s="210"/>
      <c r="H91" s="210"/>
      <c r="L91" s="25"/>
    </row>
    <row r="92" spans="2:12" s="1" customFormat="1" ht="6.95" customHeight="1">
      <c r="B92" s="25"/>
      <c r="L92" s="25"/>
    </row>
    <row r="93" spans="2:12" s="1" customFormat="1" ht="12" customHeight="1">
      <c r="B93" s="25"/>
      <c r="C93" s="22" t="s">
        <v>17</v>
      </c>
      <c r="F93" s="20" t="str">
        <f>F16</f>
        <v>Vyšná Sitnica súp. č.: 1, parcela č.: KN-C 178</v>
      </c>
      <c r="I93" s="22" t="s">
        <v>19</v>
      </c>
      <c r="J93" s="48">
        <f>IF(J16="","",J16)</f>
        <v>45566</v>
      </c>
      <c r="L93" s="25"/>
    </row>
    <row r="94" spans="2:12" s="1" customFormat="1" ht="6.95" customHeight="1">
      <c r="B94" s="25"/>
      <c r="L94" s="25"/>
    </row>
    <row r="95" spans="2:12" s="1" customFormat="1" ht="15.2" customHeight="1">
      <c r="B95" s="25"/>
      <c r="C95" s="22" t="s">
        <v>20</v>
      </c>
      <c r="F95" s="20" t="str">
        <f>E19</f>
        <v xml:space="preserve"> </v>
      </c>
      <c r="I95" s="22" t="s">
        <v>24</v>
      </c>
      <c r="J95" s="23" t="str">
        <f>E25</f>
        <v>Ing. Rastislav Chamaj</v>
      </c>
      <c r="L95" s="25"/>
    </row>
    <row r="96" spans="2:12" s="1" customFormat="1" ht="15.2" customHeight="1">
      <c r="B96" s="25"/>
      <c r="C96" s="22" t="s">
        <v>23</v>
      </c>
      <c r="F96" s="20" t="s">
        <v>1339</v>
      </c>
      <c r="I96" s="22" t="s">
        <v>26</v>
      </c>
      <c r="J96" s="23" t="str">
        <f>E28</f>
        <v>Ing. Ján Hlinka</v>
      </c>
      <c r="L96" s="25"/>
    </row>
    <row r="97" spans="2:47" s="1" customFormat="1" ht="10.35" customHeight="1">
      <c r="B97" s="25"/>
      <c r="L97" s="25"/>
    </row>
    <row r="98" spans="2:47" s="1" customFormat="1" ht="29.25" customHeight="1">
      <c r="B98" s="25"/>
      <c r="C98" s="104" t="s">
        <v>146</v>
      </c>
      <c r="D98" s="96"/>
      <c r="E98" s="96"/>
      <c r="F98" s="96"/>
      <c r="G98" s="96"/>
      <c r="H98" s="96"/>
      <c r="I98" s="96"/>
      <c r="J98" s="105" t="s">
        <v>147</v>
      </c>
      <c r="K98" s="96"/>
      <c r="L98" s="25"/>
    </row>
    <row r="99" spans="2:47" s="1" customFormat="1" ht="10.35" customHeight="1">
      <c r="B99" s="25"/>
      <c r="L99" s="25"/>
    </row>
    <row r="100" spans="2:47" s="1" customFormat="1" ht="22.9" customHeight="1">
      <c r="B100" s="25"/>
      <c r="C100" s="106" t="s">
        <v>148</v>
      </c>
      <c r="J100" s="62">
        <f>J126</f>
        <v>7150.94</v>
      </c>
      <c r="L100" s="25"/>
      <c r="AU100" s="13" t="s">
        <v>149</v>
      </c>
    </row>
    <row r="101" spans="2:47" s="8" customFormat="1" ht="24.95" customHeight="1">
      <c r="B101" s="107"/>
      <c r="D101" s="108" t="s">
        <v>339</v>
      </c>
      <c r="E101" s="109"/>
      <c r="F101" s="109"/>
      <c r="G101" s="109"/>
      <c r="H101" s="109"/>
      <c r="I101" s="109"/>
      <c r="J101" s="110">
        <f>J127</f>
        <v>7150.94</v>
      </c>
      <c r="L101" s="107"/>
    </row>
    <row r="102" spans="2:47" s="9" customFormat="1" ht="19.899999999999999" customHeight="1">
      <c r="B102" s="111"/>
      <c r="D102" s="112" t="s">
        <v>340</v>
      </c>
      <c r="E102" s="113"/>
      <c r="F102" s="113"/>
      <c r="G102" s="113"/>
      <c r="H102" s="113"/>
      <c r="I102" s="113"/>
      <c r="J102" s="114">
        <f>J128</f>
        <v>7150.94</v>
      </c>
      <c r="L102" s="111"/>
    </row>
    <row r="103" spans="2:47" s="1" customFormat="1" ht="21.75" customHeight="1">
      <c r="B103" s="25"/>
      <c r="L103" s="25"/>
    </row>
    <row r="104" spans="2:47" s="1" customFormat="1" ht="6.95" customHeight="1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5"/>
    </row>
    <row r="108" spans="2:47" s="1" customFormat="1" ht="6.95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25"/>
    </row>
    <row r="109" spans="2:47" s="1" customFormat="1" ht="24.95" customHeight="1">
      <c r="B109" s="25"/>
      <c r="C109" s="17" t="s">
        <v>156</v>
      </c>
      <c r="L109" s="25"/>
    </row>
    <row r="110" spans="2:47" s="1" customFormat="1" ht="6.95" customHeight="1">
      <c r="B110" s="25"/>
      <c r="L110" s="25"/>
    </row>
    <row r="111" spans="2:47" s="1" customFormat="1" ht="12" customHeight="1">
      <c r="B111" s="25"/>
      <c r="C111" s="22" t="s">
        <v>13</v>
      </c>
      <c r="L111" s="25"/>
    </row>
    <row r="112" spans="2:47" s="1" customFormat="1" ht="16.5" customHeight="1">
      <c r="B112" s="25"/>
      <c r="E112" s="208" t="str">
        <f>E7</f>
        <v>Obnova budovy materskej a základnej školy Vyšná Sitnica</v>
      </c>
      <c r="F112" s="209"/>
      <c r="G112" s="209"/>
      <c r="H112" s="209"/>
      <c r="L112" s="25"/>
    </row>
    <row r="113" spans="2:63" ht="12" customHeight="1">
      <c r="B113" s="16"/>
      <c r="C113" s="22" t="s">
        <v>135</v>
      </c>
      <c r="L113" s="16"/>
    </row>
    <row r="114" spans="2:63" ht="16.5" customHeight="1">
      <c r="B114" s="16"/>
      <c r="E114" s="208" t="s">
        <v>136</v>
      </c>
      <c r="F114" s="174"/>
      <c r="G114" s="174"/>
      <c r="H114" s="174"/>
      <c r="L114" s="16"/>
    </row>
    <row r="115" spans="2:63" ht="12" customHeight="1">
      <c r="B115" s="16"/>
      <c r="C115" s="22" t="s">
        <v>137</v>
      </c>
      <c r="L115" s="16"/>
    </row>
    <row r="116" spans="2:63" s="1" customFormat="1" ht="16.5" customHeight="1">
      <c r="B116" s="25"/>
      <c r="E116" s="191" t="s">
        <v>1158</v>
      </c>
      <c r="F116" s="210"/>
      <c r="G116" s="210"/>
      <c r="H116" s="210"/>
      <c r="L116" s="25"/>
    </row>
    <row r="117" spans="2:63" s="1" customFormat="1" ht="12" customHeight="1">
      <c r="B117" s="25"/>
      <c r="C117" s="22" t="s">
        <v>139</v>
      </c>
      <c r="L117" s="25"/>
    </row>
    <row r="118" spans="2:63" s="1" customFormat="1" ht="30" customHeight="1">
      <c r="B118" s="25"/>
      <c r="E118" s="204" t="str">
        <f>E13</f>
        <v>1 - Modernizácia systému umelého osvetlenia založená na inštalácií nových svietidiel</v>
      </c>
      <c r="F118" s="210"/>
      <c r="G118" s="210"/>
      <c r="H118" s="210"/>
      <c r="L118" s="25"/>
    </row>
    <row r="119" spans="2:63" s="1" customFormat="1" ht="6.95" customHeight="1">
      <c r="B119" s="25"/>
      <c r="L119" s="25"/>
    </row>
    <row r="120" spans="2:63" s="1" customFormat="1" ht="12" customHeight="1">
      <c r="B120" s="25"/>
      <c r="C120" s="22" t="s">
        <v>17</v>
      </c>
      <c r="F120" s="20" t="str">
        <f>F16</f>
        <v>Vyšná Sitnica súp. č.: 1, parcela č.: KN-C 178</v>
      </c>
      <c r="I120" s="22" t="s">
        <v>19</v>
      </c>
      <c r="J120" s="48">
        <f>IF(J16="","",J16)</f>
        <v>45566</v>
      </c>
      <c r="L120" s="25"/>
    </row>
    <row r="121" spans="2:63" s="1" customFormat="1" ht="6.95" customHeight="1">
      <c r="B121" s="25"/>
      <c r="L121" s="25"/>
    </row>
    <row r="122" spans="2:63" s="1" customFormat="1" ht="15.2" customHeight="1">
      <c r="B122" s="25"/>
      <c r="C122" s="22" t="s">
        <v>20</v>
      </c>
      <c r="F122" s="20" t="str">
        <f>E19</f>
        <v xml:space="preserve"> </v>
      </c>
      <c r="I122" s="22" t="s">
        <v>24</v>
      </c>
      <c r="J122" s="23" t="str">
        <f>E25</f>
        <v>Ing. Rastislav Chamaj</v>
      </c>
      <c r="L122" s="25"/>
    </row>
    <row r="123" spans="2:63" s="1" customFormat="1" ht="15.2" customHeight="1">
      <c r="B123" s="25"/>
      <c r="C123" s="22" t="s">
        <v>23</v>
      </c>
      <c r="F123" s="20" t="s">
        <v>1339</v>
      </c>
      <c r="I123" s="22" t="s">
        <v>26</v>
      </c>
      <c r="J123" s="23" t="str">
        <f>E28</f>
        <v>Ing. Ján Hlinka</v>
      </c>
      <c r="L123" s="25"/>
    </row>
    <row r="124" spans="2:63" s="1" customFormat="1" ht="10.35" customHeight="1">
      <c r="B124" s="25"/>
      <c r="L124" s="25"/>
    </row>
    <row r="125" spans="2:63" s="10" customFormat="1" ht="29.25" customHeight="1">
      <c r="B125" s="115"/>
      <c r="C125" s="116" t="s">
        <v>157</v>
      </c>
      <c r="D125" s="117" t="s">
        <v>53</v>
      </c>
      <c r="E125" s="117" t="s">
        <v>49</v>
      </c>
      <c r="F125" s="117" t="s">
        <v>50</v>
      </c>
      <c r="G125" s="117" t="s">
        <v>158</v>
      </c>
      <c r="H125" s="117" t="s">
        <v>159</v>
      </c>
      <c r="I125" s="117" t="s">
        <v>160</v>
      </c>
      <c r="J125" s="118" t="s">
        <v>147</v>
      </c>
      <c r="K125" s="119" t="s">
        <v>161</v>
      </c>
      <c r="L125" s="115"/>
      <c r="M125" s="55" t="s">
        <v>1</v>
      </c>
      <c r="N125" s="56" t="s">
        <v>32</v>
      </c>
      <c r="O125" s="56" t="s">
        <v>162</v>
      </c>
      <c r="P125" s="56" t="s">
        <v>163</v>
      </c>
      <c r="Q125" s="56" t="s">
        <v>164</v>
      </c>
      <c r="R125" s="56" t="s">
        <v>165</v>
      </c>
      <c r="S125" s="56" t="s">
        <v>166</v>
      </c>
      <c r="T125" s="57" t="s">
        <v>167</v>
      </c>
    </row>
    <row r="126" spans="2:63" s="1" customFormat="1" ht="22.9" customHeight="1">
      <c r="B126" s="25"/>
      <c r="C126" s="60" t="s">
        <v>148</v>
      </c>
      <c r="J126" s="120">
        <f>BK126</f>
        <v>7150.94</v>
      </c>
      <c r="L126" s="25"/>
      <c r="M126" s="58"/>
      <c r="N126" s="49"/>
      <c r="O126" s="49"/>
      <c r="P126" s="121">
        <f>P127</f>
        <v>0</v>
      </c>
      <c r="Q126" s="49"/>
      <c r="R126" s="121">
        <f>R127</f>
        <v>0</v>
      </c>
      <c r="S126" s="49"/>
      <c r="T126" s="122">
        <f>T127</f>
        <v>0</v>
      </c>
      <c r="AT126" s="13" t="s">
        <v>67</v>
      </c>
      <c r="AU126" s="13" t="s">
        <v>149</v>
      </c>
      <c r="BK126" s="123">
        <f>BK127</f>
        <v>7150.94</v>
      </c>
    </row>
    <row r="127" spans="2:63" s="11" customFormat="1" ht="25.9" customHeight="1">
      <c r="B127" s="124"/>
      <c r="D127" s="125" t="s">
        <v>67</v>
      </c>
      <c r="E127" s="126" t="s">
        <v>230</v>
      </c>
      <c r="F127" s="126" t="s">
        <v>459</v>
      </c>
      <c r="J127" s="127">
        <f>BK127</f>
        <v>7150.94</v>
      </c>
      <c r="L127" s="124"/>
      <c r="M127" s="128"/>
      <c r="P127" s="129">
        <f>P128</f>
        <v>0</v>
      </c>
      <c r="R127" s="129">
        <f>R128</f>
        <v>0</v>
      </c>
      <c r="T127" s="130">
        <f>T128</f>
        <v>0</v>
      </c>
      <c r="AR127" s="125" t="s">
        <v>83</v>
      </c>
      <c r="AT127" s="131" t="s">
        <v>67</v>
      </c>
      <c r="AU127" s="131" t="s">
        <v>68</v>
      </c>
      <c r="AY127" s="125" t="s">
        <v>170</v>
      </c>
      <c r="BK127" s="132">
        <f>BK128</f>
        <v>7150.94</v>
      </c>
    </row>
    <row r="128" spans="2:63" s="11" customFormat="1" ht="22.9" customHeight="1">
      <c r="B128" s="124"/>
      <c r="D128" s="125" t="s">
        <v>67</v>
      </c>
      <c r="E128" s="147" t="s">
        <v>460</v>
      </c>
      <c r="F128" s="147" t="s">
        <v>461</v>
      </c>
      <c r="J128" s="148">
        <f>BK128</f>
        <v>7150.94</v>
      </c>
      <c r="L128" s="124"/>
      <c r="M128" s="128"/>
      <c r="P128" s="129">
        <f>SUM(P129:P135)</f>
        <v>0</v>
      </c>
      <c r="R128" s="129">
        <f>SUM(R129:R135)</f>
        <v>0</v>
      </c>
      <c r="T128" s="130">
        <f>SUM(T129:T135)</f>
        <v>0</v>
      </c>
      <c r="AR128" s="125" t="s">
        <v>83</v>
      </c>
      <c r="AT128" s="131" t="s">
        <v>67</v>
      </c>
      <c r="AU128" s="131" t="s">
        <v>75</v>
      </c>
      <c r="AY128" s="125" t="s">
        <v>170</v>
      </c>
      <c r="BK128" s="132">
        <f>SUM(BK129:BK135)</f>
        <v>7150.94</v>
      </c>
    </row>
    <row r="129" spans="2:65" s="1" customFormat="1" ht="16.5" customHeight="1">
      <c r="B129" s="133"/>
      <c r="C129" s="149" t="s">
        <v>75</v>
      </c>
      <c r="D129" s="149" t="s">
        <v>230</v>
      </c>
      <c r="E129" s="150" t="s">
        <v>1160</v>
      </c>
      <c r="F129" s="151" t="s">
        <v>1161</v>
      </c>
      <c r="G129" s="152" t="s">
        <v>178</v>
      </c>
      <c r="H129" s="153">
        <v>4</v>
      </c>
      <c r="I129" s="154">
        <v>68.55</v>
      </c>
      <c r="J129" s="154">
        <f t="shared" ref="J129:J135" si="0">ROUND(I129*H129,2)</f>
        <v>274.2</v>
      </c>
      <c r="K129" s="155"/>
      <c r="L129" s="156"/>
      <c r="M129" s="157" t="s">
        <v>1</v>
      </c>
      <c r="N129" s="158" t="s">
        <v>34</v>
      </c>
      <c r="O129" s="143">
        <v>0</v>
      </c>
      <c r="P129" s="143">
        <f t="shared" ref="P129:P135" si="1">O129*H129</f>
        <v>0</v>
      </c>
      <c r="Q129" s="143">
        <v>0</v>
      </c>
      <c r="R129" s="143">
        <f t="shared" ref="R129:R135" si="2">Q129*H129</f>
        <v>0</v>
      </c>
      <c r="S129" s="143">
        <v>0</v>
      </c>
      <c r="T129" s="144">
        <f t="shared" ref="T129:T135" si="3">S129*H129</f>
        <v>0</v>
      </c>
      <c r="AR129" s="145" t="s">
        <v>789</v>
      </c>
      <c r="AT129" s="145" t="s">
        <v>230</v>
      </c>
      <c r="AU129" s="145" t="s">
        <v>79</v>
      </c>
      <c r="AY129" s="13" t="s">
        <v>170</v>
      </c>
      <c r="BE129" s="146">
        <f t="shared" ref="BE129:BE135" si="4">IF(N129="základná",J129,0)</f>
        <v>0</v>
      </c>
      <c r="BF129" s="146">
        <f t="shared" ref="BF129:BF135" si="5">IF(N129="znížená",J129,0)</f>
        <v>274.2</v>
      </c>
      <c r="BG129" s="146">
        <f t="shared" ref="BG129:BG135" si="6">IF(N129="zákl. prenesená",J129,0)</f>
        <v>0</v>
      </c>
      <c r="BH129" s="146">
        <f t="shared" ref="BH129:BH135" si="7">IF(N129="zníž. prenesená",J129,0)</f>
        <v>0</v>
      </c>
      <c r="BI129" s="146">
        <f t="shared" ref="BI129:BI135" si="8">IF(N129="nulová",J129,0)</f>
        <v>0</v>
      </c>
      <c r="BJ129" s="13" t="s">
        <v>79</v>
      </c>
      <c r="BK129" s="146">
        <f t="shared" ref="BK129:BK135" si="9">ROUND(I129*H129,2)</f>
        <v>274.2</v>
      </c>
      <c r="BL129" s="13" t="s">
        <v>464</v>
      </c>
      <c r="BM129" s="145" t="s">
        <v>1162</v>
      </c>
    </row>
    <row r="130" spans="2:65" s="1" customFormat="1" ht="16.5" customHeight="1">
      <c r="B130" s="133"/>
      <c r="C130" s="149" t="s">
        <v>79</v>
      </c>
      <c r="D130" s="149" t="s">
        <v>230</v>
      </c>
      <c r="E130" s="150" t="s">
        <v>1163</v>
      </c>
      <c r="F130" s="151" t="s">
        <v>1164</v>
      </c>
      <c r="G130" s="152" t="s">
        <v>178</v>
      </c>
      <c r="H130" s="153">
        <v>1</v>
      </c>
      <c r="I130" s="154">
        <v>87.11</v>
      </c>
      <c r="J130" s="154">
        <f t="shared" si="0"/>
        <v>87.11</v>
      </c>
      <c r="K130" s="155"/>
      <c r="L130" s="156"/>
      <c r="M130" s="157" t="s">
        <v>1</v>
      </c>
      <c r="N130" s="158" t="s">
        <v>34</v>
      </c>
      <c r="O130" s="143">
        <v>0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789</v>
      </c>
      <c r="AT130" s="145" t="s">
        <v>230</v>
      </c>
      <c r="AU130" s="145" t="s">
        <v>79</v>
      </c>
      <c r="AY130" s="13" t="s">
        <v>170</v>
      </c>
      <c r="BE130" s="146">
        <f t="shared" si="4"/>
        <v>0</v>
      </c>
      <c r="BF130" s="146">
        <f t="shared" si="5"/>
        <v>87.11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79</v>
      </c>
      <c r="BK130" s="146">
        <f t="shared" si="9"/>
        <v>87.11</v>
      </c>
      <c r="BL130" s="13" t="s">
        <v>464</v>
      </c>
      <c r="BM130" s="145" t="s">
        <v>1165</v>
      </c>
    </row>
    <row r="131" spans="2:65" s="1" customFormat="1" ht="16.5" customHeight="1">
      <c r="B131" s="133"/>
      <c r="C131" s="149" t="s">
        <v>83</v>
      </c>
      <c r="D131" s="149" t="s">
        <v>230</v>
      </c>
      <c r="E131" s="150" t="s">
        <v>1166</v>
      </c>
      <c r="F131" s="151" t="s">
        <v>1167</v>
      </c>
      <c r="G131" s="152" t="s">
        <v>178</v>
      </c>
      <c r="H131" s="153">
        <v>5</v>
      </c>
      <c r="I131" s="154">
        <v>93.28</v>
      </c>
      <c r="J131" s="154">
        <f t="shared" si="0"/>
        <v>466.4</v>
      </c>
      <c r="K131" s="155"/>
      <c r="L131" s="156"/>
      <c r="M131" s="157" t="s">
        <v>1</v>
      </c>
      <c r="N131" s="158" t="s">
        <v>34</v>
      </c>
      <c r="O131" s="143">
        <v>0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789</v>
      </c>
      <c r="AT131" s="145" t="s">
        <v>230</v>
      </c>
      <c r="AU131" s="145" t="s">
        <v>79</v>
      </c>
      <c r="AY131" s="13" t="s">
        <v>170</v>
      </c>
      <c r="BE131" s="146">
        <f t="shared" si="4"/>
        <v>0</v>
      </c>
      <c r="BF131" s="146">
        <f t="shared" si="5"/>
        <v>466.4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79</v>
      </c>
      <c r="BK131" s="146">
        <f t="shared" si="9"/>
        <v>466.4</v>
      </c>
      <c r="BL131" s="13" t="s">
        <v>464</v>
      </c>
      <c r="BM131" s="145" t="s">
        <v>1168</v>
      </c>
    </row>
    <row r="132" spans="2:65" s="1" customFormat="1" ht="24.2" customHeight="1">
      <c r="B132" s="133"/>
      <c r="C132" s="149" t="s">
        <v>97</v>
      </c>
      <c r="D132" s="149" t="s">
        <v>230</v>
      </c>
      <c r="E132" s="150" t="s">
        <v>1169</v>
      </c>
      <c r="F132" s="151" t="s">
        <v>1170</v>
      </c>
      <c r="G132" s="152" t="s">
        <v>178</v>
      </c>
      <c r="H132" s="153">
        <v>20</v>
      </c>
      <c r="I132" s="154">
        <v>87.18</v>
      </c>
      <c r="J132" s="154">
        <f t="shared" si="0"/>
        <v>1743.6</v>
      </c>
      <c r="K132" s="155"/>
      <c r="L132" s="156"/>
      <c r="M132" s="157" t="s">
        <v>1</v>
      </c>
      <c r="N132" s="158" t="s">
        <v>34</v>
      </c>
      <c r="O132" s="143">
        <v>0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789</v>
      </c>
      <c r="AT132" s="145" t="s">
        <v>230</v>
      </c>
      <c r="AU132" s="145" t="s">
        <v>79</v>
      </c>
      <c r="AY132" s="13" t="s">
        <v>170</v>
      </c>
      <c r="BE132" s="146">
        <f t="shared" si="4"/>
        <v>0</v>
      </c>
      <c r="BF132" s="146">
        <f t="shared" si="5"/>
        <v>1743.6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79</v>
      </c>
      <c r="BK132" s="146">
        <f t="shared" si="9"/>
        <v>1743.6</v>
      </c>
      <c r="BL132" s="13" t="s">
        <v>464</v>
      </c>
      <c r="BM132" s="145" t="s">
        <v>1171</v>
      </c>
    </row>
    <row r="133" spans="2:65" s="1" customFormat="1" ht="16.5" customHeight="1">
      <c r="B133" s="133"/>
      <c r="C133" s="149" t="s">
        <v>104</v>
      </c>
      <c r="D133" s="149" t="s">
        <v>230</v>
      </c>
      <c r="E133" s="150" t="s">
        <v>1172</v>
      </c>
      <c r="F133" s="151" t="s">
        <v>1173</v>
      </c>
      <c r="G133" s="152" t="s">
        <v>178</v>
      </c>
      <c r="H133" s="153">
        <v>6</v>
      </c>
      <c r="I133" s="154">
        <v>63.68</v>
      </c>
      <c r="J133" s="154">
        <f t="shared" si="0"/>
        <v>382.08</v>
      </c>
      <c r="K133" s="155"/>
      <c r="L133" s="156"/>
      <c r="M133" s="157" t="s">
        <v>1</v>
      </c>
      <c r="N133" s="158" t="s">
        <v>34</v>
      </c>
      <c r="O133" s="143">
        <v>0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789</v>
      </c>
      <c r="AT133" s="145" t="s">
        <v>230</v>
      </c>
      <c r="AU133" s="145" t="s">
        <v>79</v>
      </c>
      <c r="AY133" s="13" t="s">
        <v>170</v>
      </c>
      <c r="BE133" s="146">
        <f t="shared" si="4"/>
        <v>0</v>
      </c>
      <c r="BF133" s="146">
        <f t="shared" si="5"/>
        <v>382.08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79</v>
      </c>
      <c r="BK133" s="146">
        <f t="shared" si="9"/>
        <v>382.08</v>
      </c>
      <c r="BL133" s="13" t="s">
        <v>464</v>
      </c>
      <c r="BM133" s="145" t="s">
        <v>1174</v>
      </c>
    </row>
    <row r="134" spans="2:65" s="1" customFormat="1" ht="16.5" customHeight="1">
      <c r="B134" s="133"/>
      <c r="C134" s="149" t="s">
        <v>108</v>
      </c>
      <c r="D134" s="149" t="s">
        <v>230</v>
      </c>
      <c r="E134" s="150" t="s">
        <v>1175</v>
      </c>
      <c r="F134" s="151" t="s">
        <v>1176</v>
      </c>
      <c r="G134" s="152" t="s">
        <v>178</v>
      </c>
      <c r="H134" s="153">
        <v>25</v>
      </c>
      <c r="I134" s="154">
        <v>121.03</v>
      </c>
      <c r="J134" s="154">
        <f t="shared" si="0"/>
        <v>3025.75</v>
      </c>
      <c r="K134" s="155"/>
      <c r="L134" s="156"/>
      <c r="M134" s="157" t="s">
        <v>1</v>
      </c>
      <c r="N134" s="158" t="s">
        <v>34</v>
      </c>
      <c r="O134" s="143">
        <v>0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789</v>
      </c>
      <c r="AT134" s="145" t="s">
        <v>230</v>
      </c>
      <c r="AU134" s="145" t="s">
        <v>79</v>
      </c>
      <c r="AY134" s="13" t="s">
        <v>170</v>
      </c>
      <c r="BE134" s="146">
        <f t="shared" si="4"/>
        <v>0</v>
      </c>
      <c r="BF134" s="146">
        <f t="shared" si="5"/>
        <v>3025.75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79</v>
      </c>
      <c r="BK134" s="146">
        <f t="shared" si="9"/>
        <v>3025.75</v>
      </c>
      <c r="BL134" s="13" t="s">
        <v>464</v>
      </c>
      <c r="BM134" s="145" t="s">
        <v>1177</v>
      </c>
    </row>
    <row r="135" spans="2:65" s="1" customFormat="1" ht="16.5" customHeight="1">
      <c r="B135" s="133"/>
      <c r="C135" s="149" t="s">
        <v>113</v>
      </c>
      <c r="D135" s="149" t="s">
        <v>230</v>
      </c>
      <c r="E135" s="150" t="s">
        <v>1178</v>
      </c>
      <c r="F135" s="151" t="s">
        <v>1179</v>
      </c>
      <c r="G135" s="152" t="s">
        <v>178</v>
      </c>
      <c r="H135" s="153">
        <v>14</v>
      </c>
      <c r="I135" s="154">
        <v>83.7</v>
      </c>
      <c r="J135" s="154">
        <f t="shared" si="0"/>
        <v>1171.8</v>
      </c>
      <c r="K135" s="155"/>
      <c r="L135" s="156"/>
      <c r="M135" s="163" t="s">
        <v>1</v>
      </c>
      <c r="N135" s="164" t="s">
        <v>34</v>
      </c>
      <c r="O135" s="161">
        <v>0</v>
      </c>
      <c r="P135" s="161">
        <f t="shared" si="1"/>
        <v>0</v>
      </c>
      <c r="Q135" s="161">
        <v>0</v>
      </c>
      <c r="R135" s="161">
        <f t="shared" si="2"/>
        <v>0</v>
      </c>
      <c r="S135" s="161">
        <v>0</v>
      </c>
      <c r="T135" s="162">
        <f t="shared" si="3"/>
        <v>0</v>
      </c>
      <c r="AR135" s="145" t="s">
        <v>789</v>
      </c>
      <c r="AT135" s="145" t="s">
        <v>230</v>
      </c>
      <c r="AU135" s="145" t="s">
        <v>79</v>
      </c>
      <c r="AY135" s="13" t="s">
        <v>170</v>
      </c>
      <c r="BE135" s="146">
        <f t="shared" si="4"/>
        <v>0</v>
      </c>
      <c r="BF135" s="146">
        <f t="shared" si="5"/>
        <v>1171.8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79</v>
      </c>
      <c r="BK135" s="146">
        <f t="shared" si="9"/>
        <v>1171.8</v>
      </c>
      <c r="BL135" s="13" t="s">
        <v>464</v>
      </c>
      <c r="BM135" s="145" t="s">
        <v>1180</v>
      </c>
    </row>
    <row r="136" spans="2:65" s="1" customFormat="1" ht="6.95" customHeight="1"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25"/>
    </row>
  </sheetData>
  <autoFilter ref="C125:K135" xr:uid="{00000000-0009-0000-0000-000009000000}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32"/>
  <sheetViews>
    <sheetView showGridLines="0" workbookViewId="0">
      <selection activeCell="W25" sqref="W2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3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3" t="s">
        <v>117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2:46" ht="24.95" customHeight="1">
      <c r="B4" s="16"/>
      <c r="D4" s="17" t="s">
        <v>134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16.5" customHeight="1">
      <c r="B7" s="16"/>
      <c r="E7" s="208" t="str">
        <f>'Rekapitulácia stavby'!K6</f>
        <v>Obnova budovy materskej a základnej školy Vyšná Sitnica</v>
      </c>
      <c r="F7" s="209"/>
      <c r="G7" s="209"/>
      <c r="H7" s="209"/>
      <c r="L7" s="16"/>
    </row>
    <row r="8" spans="2:46" ht="12.75">
      <c r="B8" s="16"/>
      <c r="D8" s="22" t="s">
        <v>135</v>
      </c>
      <c r="L8" s="16"/>
    </row>
    <row r="9" spans="2:46" ht="16.5" customHeight="1">
      <c r="B9" s="16"/>
      <c r="E9" s="208" t="s">
        <v>136</v>
      </c>
      <c r="F9" s="174"/>
      <c r="G9" s="174"/>
      <c r="H9" s="174"/>
      <c r="L9" s="16"/>
    </row>
    <row r="10" spans="2:46" ht="12" customHeight="1">
      <c r="B10" s="16"/>
      <c r="D10" s="22" t="s">
        <v>137</v>
      </c>
      <c r="L10" s="16"/>
    </row>
    <row r="11" spans="2:46" s="1" customFormat="1" ht="16.5" customHeight="1">
      <c r="B11" s="25"/>
      <c r="E11" s="191" t="s">
        <v>1181</v>
      </c>
      <c r="F11" s="210"/>
      <c r="G11" s="210"/>
      <c r="H11" s="210"/>
      <c r="L11" s="25"/>
    </row>
    <row r="12" spans="2:46" s="1" customFormat="1" ht="12" customHeight="1">
      <c r="B12" s="25"/>
      <c r="D12" s="22" t="s">
        <v>139</v>
      </c>
      <c r="L12" s="25"/>
    </row>
    <row r="13" spans="2:46" s="1" customFormat="1" ht="30" customHeight="1">
      <c r="B13" s="25"/>
      <c r="E13" s="204" t="s">
        <v>1182</v>
      </c>
      <c r="F13" s="210"/>
      <c r="G13" s="210"/>
      <c r="H13" s="210"/>
      <c r="L13" s="25"/>
    </row>
    <row r="14" spans="2:46" s="1" customFormat="1">
      <c r="B14" s="25"/>
      <c r="L14" s="25"/>
    </row>
    <row r="15" spans="2:46" s="1" customFormat="1" ht="12" customHeight="1">
      <c r="B15" s="25"/>
      <c r="D15" s="22" t="s">
        <v>15</v>
      </c>
      <c r="F15" s="20" t="s">
        <v>1</v>
      </c>
      <c r="I15" s="22" t="s">
        <v>16</v>
      </c>
      <c r="J15" s="20" t="s">
        <v>1</v>
      </c>
      <c r="L15" s="25"/>
    </row>
    <row r="16" spans="2:46" s="1" customFormat="1" ht="12" customHeight="1">
      <c r="B16" s="25"/>
      <c r="D16" s="22" t="s">
        <v>17</v>
      </c>
      <c r="F16" s="20" t="s">
        <v>141</v>
      </c>
      <c r="I16" s="22" t="s">
        <v>19</v>
      </c>
      <c r="J16" s="48">
        <f>'Rekapitulácia stavby'!AN8</f>
        <v>45566</v>
      </c>
      <c r="L16" s="25"/>
    </row>
    <row r="17" spans="2:12" s="1" customFormat="1" ht="10.9" customHeight="1">
      <c r="B17" s="25"/>
      <c r="L17" s="25"/>
    </row>
    <row r="18" spans="2:12" s="1" customFormat="1" ht="12" customHeight="1">
      <c r="B18" s="25"/>
      <c r="D18" s="22" t="s">
        <v>20</v>
      </c>
      <c r="I18" s="22" t="s">
        <v>21</v>
      </c>
      <c r="J18" s="20" t="s">
        <v>1</v>
      </c>
      <c r="L18" s="25"/>
    </row>
    <row r="19" spans="2:12" s="1" customFormat="1" ht="18" customHeight="1">
      <c r="B19" s="25"/>
      <c r="E19" s="20" t="s">
        <v>18</v>
      </c>
      <c r="I19" s="22" t="s">
        <v>22</v>
      </c>
      <c r="J19" s="20" t="s">
        <v>1</v>
      </c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2" t="s">
        <v>23</v>
      </c>
      <c r="I21" s="22" t="s">
        <v>21</v>
      </c>
      <c r="J21" s="20">
        <f>'Rekapitulácia stavby'!AN13</f>
        <v>53789059</v>
      </c>
      <c r="L21" s="25"/>
    </row>
    <row r="22" spans="2:12" s="1" customFormat="1" ht="18" customHeight="1">
      <c r="B22" s="25"/>
      <c r="E22" s="178" t="s">
        <v>1339</v>
      </c>
      <c r="F22" s="178"/>
      <c r="G22" s="178"/>
      <c r="H22" s="178"/>
      <c r="I22" s="22" t="s">
        <v>22</v>
      </c>
      <c r="J22" s="20" t="str">
        <f>'Rekapitulácia stavby'!AN14</f>
        <v>SK2121514241</v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2" t="s">
        <v>24</v>
      </c>
      <c r="I24" s="22" t="s">
        <v>21</v>
      </c>
      <c r="J24" s="20" t="s">
        <v>1</v>
      </c>
      <c r="L24" s="25"/>
    </row>
    <row r="25" spans="2:12" s="1" customFormat="1" ht="18" customHeight="1">
      <c r="B25" s="25"/>
      <c r="E25" s="20" t="s">
        <v>142</v>
      </c>
      <c r="I25" s="22" t="s">
        <v>22</v>
      </c>
      <c r="J25" s="20" t="s">
        <v>1</v>
      </c>
      <c r="L25" s="25"/>
    </row>
    <row r="26" spans="2:12" s="1" customFormat="1" ht="6.95" customHeight="1">
      <c r="B26" s="25"/>
      <c r="L26" s="25"/>
    </row>
    <row r="27" spans="2:12" s="1" customFormat="1" ht="12" customHeight="1">
      <c r="B27" s="25"/>
      <c r="D27" s="22" t="s">
        <v>26</v>
      </c>
      <c r="I27" s="22" t="s">
        <v>21</v>
      </c>
      <c r="J27" s="20" t="s">
        <v>1</v>
      </c>
      <c r="L27" s="25"/>
    </row>
    <row r="28" spans="2:12" s="1" customFormat="1" ht="18" customHeight="1">
      <c r="B28" s="25"/>
      <c r="E28" s="20" t="s">
        <v>143</v>
      </c>
      <c r="I28" s="22" t="s">
        <v>22</v>
      </c>
      <c r="J28" s="20" t="s">
        <v>1</v>
      </c>
      <c r="L28" s="25"/>
    </row>
    <row r="29" spans="2:12" s="1" customFormat="1" ht="6.95" customHeight="1">
      <c r="B29" s="25"/>
      <c r="L29" s="25"/>
    </row>
    <row r="30" spans="2:12" s="1" customFormat="1" ht="12" customHeight="1">
      <c r="B30" s="25"/>
      <c r="D30" s="22" t="s">
        <v>27</v>
      </c>
      <c r="L30" s="25"/>
    </row>
    <row r="31" spans="2:12" s="7" customFormat="1" ht="179.25" customHeight="1">
      <c r="B31" s="90"/>
      <c r="E31" s="180" t="s">
        <v>144</v>
      </c>
      <c r="F31" s="180"/>
      <c r="G31" s="180"/>
      <c r="H31" s="180"/>
      <c r="L31" s="90"/>
    </row>
    <row r="32" spans="2:12" s="1" customFormat="1" ht="6.95" customHeight="1">
      <c r="B32" s="25"/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25.35" customHeight="1">
      <c r="B34" s="25"/>
      <c r="D34" s="91" t="s">
        <v>28</v>
      </c>
      <c r="J34" s="62">
        <f>ROUND(J126, 2)</f>
        <v>10779.58</v>
      </c>
      <c r="L34" s="25"/>
    </row>
    <row r="35" spans="2:12" s="1" customFormat="1" ht="6.95" customHeight="1">
      <c r="B35" s="25"/>
      <c r="D35" s="49"/>
      <c r="E35" s="49"/>
      <c r="F35" s="49"/>
      <c r="G35" s="49"/>
      <c r="H35" s="49"/>
      <c r="I35" s="49"/>
      <c r="J35" s="49"/>
      <c r="K35" s="49"/>
      <c r="L35" s="25"/>
    </row>
    <row r="36" spans="2:12" s="1" customFormat="1" ht="14.45" customHeight="1">
      <c r="B36" s="25"/>
      <c r="F36" s="28" t="s">
        <v>30</v>
      </c>
      <c r="I36" s="28" t="s">
        <v>29</v>
      </c>
      <c r="J36" s="28" t="s">
        <v>31</v>
      </c>
      <c r="L36" s="25"/>
    </row>
    <row r="37" spans="2:12" s="1" customFormat="1" ht="14.45" customHeight="1">
      <c r="B37" s="25"/>
      <c r="D37" s="51" t="s">
        <v>32</v>
      </c>
      <c r="E37" s="30" t="s">
        <v>33</v>
      </c>
      <c r="F37" s="92">
        <f>ROUND((SUM(BE126:BE131)),  2)</f>
        <v>0</v>
      </c>
      <c r="G37" s="93"/>
      <c r="H37" s="93"/>
      <c r="I37" s="94">
        <v>0.2</v>
      </c>
      <c r="J37" s="92">
        <f>ROUND(((SUM(BE126:BE131))*I37),  2)</f>
        <v>0</v>
      </c>
      <c r="L37" s="25"/>
    </row>
    <row r="38" spans="2:12" s="1" customFormat="1" ht="14.45" customHeight="1">
      <c r="B38" s="25"/>
      <c r="E38" s="30" t="s">
        <v>34</v>
      </c>
      <c r="F38" s="81">
        <f>ROUND((SUM(BF126:BF131)),  2)</f>
        <v>10779.58</v>
      </c>
      <c r="I38" s="95">
        <v>0.1</v>
      </c>
      <c r="J38" s="81">
        <f>ROUND(((SUM(BF126:BF131))*I38),  2)</f>
        <v>1077.96</v>
      </c>
      <c r="L38" s="25"/>
    </row>
    <row r="39" spans="2:12" s="1" customFormat="1" ht="14.45" hidden="1" customHeight="1">
      <c r="B39" s="25"/>
      <c r="E39" s="22" t="s">
        <v>35</v>
      </c>
      <c r="F39" s="81">
        <f>ROUND((SUM(BG126:BG131)),  2)</f>
        <v>0</v>
      </c>
      <c r="I39" s="95">
        <v>0.2</v>
      </c>
      <c r="J39" s="81">
        <f>0</f>
        <v>0</v>
      </c>
      <c r="L39" s="25"/>
    </row>
    <row r="40" spans="2:12" s="1" customFormat="1" ht="14.45" hidden="1" customHeight="1">
      <c r="B40" s="25"/>
      <c r="E40" s="22" t="s">
        <v>36</v>
      </c>
      <c r="F40" s="81">
        <f>ROUND((SUM(BH126:BH131)),  2)</f>
        <v>0</v>
      </c>
      <c r="I40" s="95">
        <v>0.2</v>
      </c>
      <c r="J40" s="81">
        <f>0</f>
        <v>0</v>
      </c>
      <c r="L40" s="25"/>
    </row>
    <row r="41" spans="2:12" s="1" customFormat="1" ht="14.45" hidden="1" customHeight="1">
      <c r="B41" s="25"/>
      <c r="E41" s="30" t="s">
        <v>37</v>
      </c>
      <c r="F41" s="92">
        <f>ROUND((SUM(BI126:BI131)),  2)</f>
        <v>0</v>
      </c>
      <c r="G41" s="93"/>
      <c r="H41" s="93"/>
      <c r="I41" s="94">
        <v>0</v>
      </c>
      <c r="J41" s="92">
        <f>0</f>
        <v>0</v>
      </c>
      <c r="L41" s="25"/>
    </row>
    <row r="42" spans="2:12" s="1" customFormat="1" ht="6.95" customHeight="1">
      <c r="B42" s="25"/>
      <c r="L42" s="25"/>
    </row>
    <row r="43" spans="2:12" s="1" customFormat="1" ht="25.35" customHeight="1">
      <c r="B43" s="25"/>
      <c r="C43" s="96"/>
      <c r="D43" s="97" t="s">
        <v>38</v>
      </c>
      <c r="E43" s="53"/>
      <c r="F43" s="53"/>
      <c r="G43" s="98" t="s">
        <v>39</v>
      </c>
      <c r="H43" s="99" t="s">
        <v>40</v>
      </c>
      <c r="I43" s="53"/>
      <c r="J43" s="100">
        <f>SUM(J34:J41)</f>
        <v>11857.54</v>
      </c>
      <c r="K43" s="101"/>
      <c r="L43" s="25"/>
    </row>
    <row r="44" spans="2:12" s="1" customFormat="1" ht="14.45" customHeight="1">
      <c r="B44" s="25"/>
      <c r="L44" s="25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43</v>
      </c>
      <c r="E61" s="27"/>
      <c r="F61" s="102" t="s">
        <v>44</v>
      </c>
      <c r="G61" s="39" t="s">
        <v>43</v>
      </c>
      <c r="H61" s="27"/>
      <c r="I61" s="27"/>
      <c r="J61" s="103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43</v>
      </c>
      <c r="E76" s="27"/>
      <c r="F76" s="102" t="s">
        <v>44</v>
      </c>
      <c r="G76" s="39" t="s">
        <v>43</v>
      </c>
      <c r="H76" s="27"/>
      <c r="I76" s="27"/>
      <c r="J76" s="103" t="s">
        <v>44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145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16.5" customHeight="1">
      <c r="B85" s="25"/>
      <c r="E85" s="208" t="str">
        <f>E7</f>
        <v>Obnova budovy materskej a základnej školy Vyšná Sitnica</v>
      </c>
      <c r="F85" s="209"/>
      <c r="G85" s="209"/>
      <c r="H85" s="209"/>
      <c r="L85" s="25"/>
    </row>
    <row r="86" spans="2:12" ht="12" customHeight="1">
      <c r="B86" s="16"/>
      <c r="C86" s="22" t="s">
        <v>135</v>
      </c>
      <c r="L86" s="16"/>
    </row>
    <row r="87" spans="2:12" ht="16.5" customHeight="1">
      <c r="B87" s="16"/>
      <c r="E87" s="208" t="s">
        <v>136</v>
      </c>
      <c r="F87" s="174"/>
      <c r="G87" s="174"/>
      <c r="H87" s="174"/>
      <c r="L87" s="16"/>
    </row>
    <row r="88" spans="2:12" ht="12" customHeight="1">
      <c r="B88" s="16"/>
      <c r="C88" s="22" t="s">
        <v>137</v>
      </c>
      <c r="L88" s="16"/>
    </row>
    <row r="89" spans="2:12" s="1" customFormat="1" ht="16.5" customHeight="1">
      <c r="B89" s="25"/>
      <c r="E89" s="191" t="s">
        <v>1181</v>
      </c>
      <c r="F89" s="210"/>
      <c r="G89" s="210"/>
      <c r="H89" s="210"/>
      <c r="L89" s="25"/>
    </row>
    <row r="90" spans="2:12" s="1" customFormat="1" ht="12" customHeight="1">
      <c r="B90" s="25"/>
      <c r="C90" s="22" t="s">
        <v>139</v>
      </c>
      <c r="L90" s="25"/>
    </row>
    <row r="91" spans="2:12" s="1" customFormat="1" ht="30" customHeight="1">
      <c r="B91" s="25"/>
      <c r="E91" s="204" t="str">
        <f>E13</f>
        <v>1 - Inštalácia alebo výmena systémov núteného vetrania so spätným získavaním tepla</v>
      </c>
      <c r="F91" s="210"/>
      <c r="G91" s="210"/>
      <c r="H91" s="210"/>
      <c r="L91" s="25"/>
    </row>
    <row r="92" spans="2:12" s="1" customFormat="1" ht="6.95" customHeight="1">
      <c r="B92" s="25"/>
      <c r="L92" s="25"/>
    </row>
    <row r="93" spans="2:12" s="1" customFormat="1" ht="12" customHeight="1">
      <c r="B93" s="25"/>
      <c r="C93" s="22" t="s">
        <v>17</v>
      </c>
      <c r="F93" s="20" t="str">
        <f>F16</f>
        <v>Vyšná Sitnica súp. č.: 1, parcela č.: KN-C 178</v>
      </c>
      <c r="I93" s="22" t="s">
        <v>19</v>
      </c>
      <c r="J93" s="48">
        <f>IF(J16="","",J16)</f>
        <v>45566</v>
      </c>
      <c r="L93" s="25"/>
    </row>
    <row r="94" spans="2:12" s="1" customFormat="1" ht="6.95" customHeight="1">
      <c r="B94" s="25"/>
      <c r="L94" s="25"/>
    </row>
    <row r="95" spans="2:12" s="1" customFormat="1" ht="15.2" customHeight="1">
      <c r="B95" s="25"/>
      <c r="C95" s="22" t="s">
        <v>20</v>
      </c>
      <c r="F95" s="20" t="str">
        <f>E19</f>
        <v xml:space="preserve"> </v>
      </c>
      <c r="I95" s="22" t="s">
        <v>24</v>
      </c>
      <c r="J95" s="23" t="str">
        <f>E25</f>
        <v>Ing. Rastislav Chamaj</v>
      </c>
      <c r="L95" s="25"/>
    </row>
    <row r="96" spans="2:12" s="1" customFormat="1" ht="15.2" customHeight="1">
      <c r="B96" s="25"/>
      <c r="C96" s="22" t="s">
        <v>23</v>
      </c>
      <c r="F96" s="20" t="s">
        <v>1339</v>
      </c>
      <c r="I96" s="22" t="s">
        <v>26</v>
      </c>
      <c r="J96" s="23" t="str">
        <f>E28</f>
        <v>Ing. Ján Hlinka</v>
      </c>
      <c r="L96" s="25"/>
    </row>
    <row r="97" spans="2:47" s="1" customFormat="1" ht="10.35" customHeight="1">
      <c r="B97" s="25"/>
      <c r="L97" s="25"/>
    </row>
    <row r="98" spans="2:47" s="1" customFormat="1" ht="29.25" customHeight="1">
      <c r="B98" s="25"/>
      <c r="C98" s="104" t="s">
        <v>146</v>
      </c>
      <c r="D98" s="96"/>
      <c r="E98" s="96"/>
      <c r="F98" s="96"/>
      <c r="G98" s="96"/>
      <c r="H98" s="96"/>
      <c r="I98" s="96"/>
      <c r="J98" s="105" t="s">
        <v>147</v>
      </c>
      <c r="K98" s="96"/>
      <c r="L98" s="25"/>
    </row>
    <row r="99" spans="2:47" s="1" customFormat="1" ht="10.35" customHeight="1">
      <c r="B99" s="25"/>
      <c r="L99" s="25"/>
    </row>
    <row r="100" spans="2:47" s="1" customFormat="1" ht="22.9" customHeight="1">
      <c r="B100" s="25"/>
      <c r="C100" s="106" t="s">
        <v>148</v>
      </c>
      <c r="J100" s="62">
        <f>J126</f>
        <v>10779.58</v>
      </c>
      <c r="L100" s="25"/>
      <c r="AU100" s="13" t="s">
        <v>149</v>
      </c>
    </row>
    <row r="101" spans="2:47" s="8" customFormat="1" ht="24.95" customHeight="1">
      <c r="B101" s="107"/>
      <c r="D101" s="108" t="s">
        <v>153</v>
      </c>
      <c r="E101" s="109"/>
      <c r="F101" s="109"/>
      <c r="G101" s="109"/>
      <c r="H101" s="109"/>
      <c r="I101" s="109"/>
      <c r="J101" s="110">
        <f>J127</f>
        <v>10779.58</v>
      </c>
      <c r="L101" s="107"/>
    </row>
    <row r="102" spans="2:47" s="9" customFormat="1" ht="19.899999999999999" customHeight="1">
      <c r="B102" s="111"/>
      <c r="D102" s="112" t="s">
        <v>1013</v>
      </c>
      <c r="E102" s="113"/>
      <c r="F102" s="113"/>
      <c r="G102" s="113"/>
      <c r="H102" s="113"/>
      <c r="I102" s="113"/>
      <c r="J102" s="114">
        <f>J128</f>
        <v>10779.58</v>
      </c>
      <c r="L102" s="111"/>
    </row>
    <row r="103" spans="2:47" s="1" customFormat="1" ht="21.75" customHeight="1">
      <c r="B103" s="25"/>
      <c r="L103" s="25"/>
    </row>
    <row r="104" spans="2:47" s="1" customFormat="1" ht="6.95" customHeight="1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5"/>
    </row>
    <row r="108" spans="2:47" s="1" customFormat="1" ht="6.95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25"/>
    </row>
    <row r="109" spans="2:47" s="1" customFormat="1" ht="24.95" customHeight="1">
      <c r="B109" s="25"/>
      <c r="C109" s="17" t="s">
        <v>156</v>
      </c>
      <c r="L109" s="25"/>
    </row>
    <row r="110" spans="2:47" s="1" customFormat="1" ht="6.95" customHeight="1">
      <c r="B110" s="25"/>
      <c r="L110" s="25"/>
    </row>
    <row r="111" spans="2:47" s="1" customFormat="1" ht="12" customHeight="1">
      <c r="B111" s="25"/>
      <c r="C111" s="22" t="s">
        <v>13</v>
      </c>
      <c r="L111" s="25"/>
    </row>
    <row r="112" spans="2:47" s="1" customFormat="1" ht="16.5" customHeight="1">
      <c r="B112" s="25"/>
      <c r="E112" s="208" t="str">
        <f>E7</f>
        <v>Obnova budovy materskej a základnej školy Vyšná Sitnica</v>
      </c>
      <c r="F112" s="209"/>
      <c r="G112" s="209"/>
      <c r="H112" s="209"/>
      <c r="L112" s="25"/>
    </row>
    <row r="113" spans="2:63" ht="12" customHeight="1">
      <c r="B113" s="16"/>
      <c r="C113" s="22" t="s">
        <v>135</v>
      </c>
      <c r="L113" s="16"/>
    </row>
    <row r="114" spans="2:63" ht="16.5" customHeight="1">
      <c r="B114" s="16"/>
      <c r="E114" s="208" t="s">
        <v>136</v>
      </c>
      <c r="F114" s="174"/>
      <c r="G114" s="174"/>
      <c r="H114" s="174"/>
      <c r="L114" s="16"/>
    </row>
    <row r="115" spans="2:63" ht="12" customHeight="1">
      <c r="B115" s="16"/>
      <c r="C115" s="22" t="s">
        <v>137</v>
      </c>
      <c r="L115" s="16"/>
    </row>
    <row r="116" spans="2:63" s="1" customFormat="1" ht="16.5" customHeight="1">
      <c r="B116" s="25"/>
      <c r="E116" s="191" t="s">
        <v>1181</v>
      </c>
      <c r="F116" s="210"/>
      <c r="G116" s="210"/>
      <c r="H116" s="210"/>
      <c r="L116" s="25"/>
    </row>
    <row r="117" spans="2:63" s="1" customFormat="1" ht="12" customHeight="1">
      <c r="B117" s="25"/>
      <c r="C117" s="22" t="s">
        <v>139</v>
      </c>
      <c r="L117" s="25"/>
    </row>
    <row r="118" spans="2:63" s="1" customFormat="1" ht="30" customHeight="1">
      <c r="B118" s="25"/>
      <c r="E118" s="204" t="str">
        <f>E13</f>
        <v>1 - Inštalácia alebo výmena systémov núteného vetrania so spätným získavaním tepla</v>
      </c>
      <c r="F118" s="210"/>
      <c r="G118" s="210"/>
      <c r="H118" s="210"/>
      <c r="L118" s="25"/>
    </row>
    <row r="119" spans="2:63" s="1" customFormat="1" ht="6.95" customHeight="1">
      <c r="B119" s="25"/>
      <c r="L119" s="25"/>
    </row>
    <row r="120" spans="2:63" s="1" customFormat="1" ht="12" customHeight="1">
      <c r="B120" s="25"/>
      <c r="C120" s="22" t="s">
        <v>17</v>
      </c>
      <c r="F120" s="20" t="str">
        <f>F16</f>
        <v>Vyšná Sitnica súp. č.: 1, parcela č.: KN-C 178</v>
      </c>
      <c r="I120" s="22" t="s">
        <v>19</v>
      </c>
      <c r="J120" s="48">
        <f>IF(J16="","",J16)</f>
        <v>45566</v>
      </c>
      <c r="L120" s="25"/>
    </row>
    <row r="121" spans="2:63" s="1" customFormat="1" ht="6.95" customHeight="1">
      <c r="B121" s="25"/>
      <c r="L121" s="25"/>
    </row>
    <row r="122" spans="2:63" s="1" customFormat="1" ht="15.2" customHeight="1">
      <c r="B122" s="25"/>
      <c r="C122" s="22" t="s">
        <v>20</v>
      </c>
      <c r="F122" s="20" t="str">
        <f>E19</f>
        <v xml:space="preserve"> </v>
      </c>
      <c r="I122" s="22" t="s">
        <v>24</v>
      </c>
      <c r="J122" s="23" t="str">
        <f>E25</f>
        <v>Ing. Rastislav Chamaj</v>
      </c>
      <c r="L122" s="25"/>
    </row>
    <row r="123" spans="2:63" s="1" customFormat="1" ht="15.2" customHeight="1">
      <c r="B123" s="25"/>
      <c r="C123" s="22" t="s">
        <v>23</v>
      </c>
      <c r="F123" s="20" t="s">
        <v>1339</v>
      </c>
      <c r="I123" s="22" t="s">
        <v>26</v>
      </c>
      <c r="J123" s="23" t="str">
        <f>E28</f>
        <v>Ing. Ján Hlinka</v>
      </c>
      <c r="L123" s="25"/>
    </row>
    <row r="124" spans="2:63" s="1" customFormat="1" ht="10.35" customHeight="1">
      <c r="B124" s="25"/>
      <c r="L124" s="25"/>
    </row>
    <row r="125" spans="2:63" s="10" customFormat="1" ht="29.25" customHeight="1">
      <c r="B125" s="115"/>
      <c r="C125" s="116" t="s">
        <v>157</v>
      </c>
      <c r="D125" s="117" t="s">
        <v>53</v>
      </c>
      <c r="E125" s="117" t="s">
        <v>49</v>
      </c>
      <c r="F125" s="117" t="s">
        <v>50</v>
      </c>
      <c r="G125" s="117" t="s">
        <v>158</v>
      </c>
      <c r="H125" s="117" t="s">
        <v>159</v>
      </c>
      <c r="I125" s="117" t="s">
        <v>160</v>
      </c>
      <c r="J125" s="118" t="s">
        <v>147</v>
      </c>
      <c r="K125" s="119" t="s">
        <v>161</v>
      </c>
      <c r="L125" s="115"/>
      <c r="M125" s="55" t="s">
        <v>1</v>
      </c>
      <c r="N125" s="56" t="s">
        <v>32</v>
      </c>
      <c r="O125" s="56" t="s">
        <v>162</v>
      </c>
      <c r="P125" s="56" t="s">
        <v>163</v>
      </c>
      <c r="Q125" s="56" t="s">
        <v>164</v>
      </c>
      <c r="R125" s="56" t="s">
        <v>165</v>
      </c>
      <c r="S125" s="56" t="s">
        <v>166</v>
      </c>
      <c r="T125" s="57" t="s">
        <v>167</v>
      </c>
    </row>
    <row r="126" spans="2:63" s="1" customFormat="1" ht="22.9" customHeight="1">
      <c r="B126" s="25"/>
      <c r="C126" s="60" t="s">
        <v>148</v>
      </c>
      <c r="J126" s="120">
        <f>BK126</f>
        <v>10779.58</v>
      </c>
      <c r="L126" s="25"/>
      <c r="M126" s="58"/>
      <c r="N126" s="49"/>
      <c r="O126" s="49"/>
      <c r="P126" s="121">
        <f>P127</f>
        <v>0</v>
      </c>
      <c r="Q126" s="49"/>
      <c r="R126" s="121">
        <f>R127</f>
        <v>0</v>
      </c>
      <c r="S126" s="49"/>
      <c r="T126" s="122">
        <f>T127</f>
        <v>0</v>
      </c>
      <c r="AT126" s="13" t="s">
        <v>67</v>
      </c>
      <c r="AU126" s="13" t="s">
        <v>149</v>
      </c>
      <c r="BK126" s="123">
        <f>BK127</f>
        <v>10779.58</v>
      </c>
    </row>
    <row r="127" spans="2:63" s="11" customFormat="1" ht="25.9" customHeight="1">
      <c r="B127" s="124"/>
      <c r="D127" s="125" t="s">
        <v>67</v>
      </c>
      <c r="E127" s="126" t="s">
        <v>220</v>
      </c>
      <c r="F127" s="126" t="s">
        <v>221</v>
      </c>
      <c r="J127" s="127">
        <f>BK127</f>
        <v>10779.58</v>
      </c>
      <c r="L127" s="124"/>
      <c r="M127" s="128"/>
      <c r="P127" s="129">
        <f>P128</f>
        <v>0</v>
      </c>
      <c r="R127" s="129">
        <f>R128</f>
        <v>0</v>
      </c>
      <c r="T127" s="130">
        <f>T128</f>
        <v>0</v>
      </c>
      <c r="AR127" s="125" t="s">
        <v>79</v>
      </c>
      <c r="AT127" s="131" t="s">
        <v>67</v>
      </c>
      <c r="AU127" s="131" t="s">
        <v>68</v>
      </c>
      <c r="AY127" s="125" t="s">
        <v>170</v>
      </c>
      <c r="BK127" s="132">
        <f>BK128</f>
        <v>10779.58</v>
      </c>
    </row>
    <row r="128" spans="2:63" s="11" customFormat="1" ht="22.9" customHeight="1">
      <c r="B128" s="124"/>
      <c r="D128" s="125" t="s">
        <v>67</v>
      </c>
      <c r="E128" s="147" t="s">
        <v>1134</v>
      </c>
      <c r="F128" s="147" t="s">
        <v>1135</v>
      </c>
      <c r="J128" s="148">
        <f>BK128</f>
        <v>10779.58</v>
      </c>
      <c r="L128" s="124"/>
      <c r="M128" s="128"/>
      <c r="P128" s="129">
        <f>SUM(P129:P131)</f>
        <v>0</v>
      </c>
      <c r="R128" s="129">
        <f>SUM(R129:R131)</f>
        <v>0</v>
      </c>
      <c r="T128" s="130">
        <f>SUM(T129:T131)</f>
        <v>0</v>
      </c>
      <c r="AR128" s="125" t="s">
        <v>79</v>
      </c>
      <c r="AT128" s="131" t="s">
        <v>67</v>
      </c>
      <c r="AU128" s="131" t="s">
        <v>75</v>
      </c>
      <c r="AY128" s="125" t="s">
        <v>170</v>
      </c>
      <c r="BK128" s="132">
        <f>SUM(BK129:BK131)</f>
        <v>10779.58</v>
      </c>
    </row>
    <row r="129" spans="2:65" s="1" customFormat="1" ht="24.2" customHeight="1">
      <c r="B129" s="133"/>
      <c r="C129" s="134" t="s">
        <v>75</v>
      </c>
      <c r="D129" s="134" t="s">
        <v>171</v>
      </c>
      <c r="E129" s="135" t="s">
        <v>1183</v>
      </c>
      <c r="F129" s="136" t="s">
        <v>1184</v>
      </c>
      <c r="G129" s="137" t="s">
        <v>178</v>
      </c>
      <c r="H129" s="138">
        <v>12</v>
      </c>
      <c r="I129" s="139">
        <v>120.27</v>
      </c>
      <c r="J129" s="139">
        <f>ROUND(I129*H129,2)</f>
        <v>1443.24</v>
      </c>
      <c r="K129" s="140"/>
      <c r="L129" s="25"/>
      <c r="M129" s="141" t="s">
        <v>1</v>
      </c>
      <c r="N129" s="142" t="s">
        <v>34</v>
      </c>
      <c r="O129" s="143">
        <v>0</v>
      </c>
      <c r="P129" s="143">
        <f>O129*H129</f>
        <v>0</v>
      </c>
      <c r="Q129" s="143">
        <v>0</v>
      </c>
      <c r="R129" s="143">
        <f>Q129*H129</f>
        <v>0</v>
      </c>
      <c r="S129" s="143">
        <v>0</v>
      </c>
      <c r="T129" s="144">
        <f>S129*H129</f>
        <v>0</v>
      </c>
      <c r="AR129" s="145" t="s">
        <v>227</v>
      </c>
      <c r="AT129" s="145" t="s">
        <v>171</v>
      </c>
      <c r="AU129" s="145" t="s">
        <v>79</v>
      </c>
      <c r="AY129" s="13" t="s">
        <v>170</v>
      </c>
      <c r="BE129" s="146">
        <f>IF(N129="základná",J129,0)</f>
        <v>0</v>
      </c>
      <c r="BF129" s="146">
        <f>IF(N129="znížená",J129,0)</f>
        <v>1443.24</v>
      </c>
      <c r="BG129" s="146">
        <f>IF(N129="zákl. prenesená",J129,0)</f>
        <v>0</v>
      </c>
      <c r="BH129" s="146">
        <f>IF(N129="zníž. prenesená",J129,0)</f>
        <v>0</v>
      </c>
      <c r="BI129" s="146">
        <f>IF(N129="nulová",J129,0)</f>
        <v>0</v>
      </c>
      <c r="BJ129" s="13" t="s">
        <v>79</v>
      </c>
      <c r="BK129" s="146">
        <f>ROUND(I129*H129,2)</f>
        <v>1443.24</v>
      </c>
      <c r="BL129" s="13" t="s">
        <v>227</v>
      </c>
      <c r="BM129" s="145" t="s">
        <v>1185</v>
      </c>
    </row>
    <row r="130" spans="2:65" s="1" customFormat="1" ht="44.25" customHeight="1">
      <c r="B130" s="133"/>
      <c r="C130" s="149" t="s">
        <v>79</v>
      </c>
      <c r="D130" s="149" t="s">
        <v>230</v>
      </c>
      <c r="E130" s="150" t="s">
        <v>1186</v>
      </c>
      <c r="F130" s="151" t="s">
        <v>1187</v>
      </c>
      <c r="G130" s="152" t="s">
        <v>178</v>
      </c>
      <c r="H130" s="153">
        <v>12</v>
      </c>
      <c r="I130" s="154">
        <v>761.57</v>
      </c>
      <c r="J130" s="154">
        <f>ROUND(I130*H130,2)</f>
        <v>9138.84</v>
      </c>
      <c r="K130" s="155"/>
      <c r="L130" s="156"/>
      <c r="M130" s="157" t="s">
        <v>1</v>
      </c>
      <c r="N130" s="158" t="s">
        <v>34</v>
      </c>
      <c r="O130" s="143">
        <v>0</v>
      </c>
      <c r="P130" s="143">
        <f>O130*H130</f>
        <v>0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AR130" s="145" t="s">
        <v>233</v>
      </c>
      <c r="AT130" s="145" t="s">
        <v>230</v>
      </c>
      <c r="AU130" s="145" t="s">
        <v>79</v>
      </c>
      <c r="AY130" s="13" t="s">
        <v>170</v>
      </c>
      <c r="BE130" s="146">
        <f>IF(N130="základná",J130,0)</f>
        <v>0</v>
      </c>
      <c r="BF130" s="146">
        <f>IF(N130="znížená",J130,0)</f>
        <v>9138.84</v>
      </c>
      <c r="BG130" s="146">
        <f>IF(N130="zákl. prenesená",J130,0)</f>
        <v>0</v>
      </c>
      <c r="BH130" s="146">
        <f>IF(N130="zníž. prenesená",J130,0)</f>
        <v>0</v>
      </c>
      <c r="BI130" s="146">
        <f>IF(N130="nulová",J130,0)</f>
        <v>0</v>
      </c>
      <c r="BJ130" s="13" t="s">
        <v>79</v>
      </c>
      <c r="BK130" s="146">
        <f>ROUND(I130*H130,2)</f>
        <v>9138.84</v>
      </c>
      <c r="BL130" s="13" t="s">
        <v>227</v>
      </c>
      <c r="BM130" s="145" t="s">
        <v>1188</v>
      </c>
    </row>
    <row r="131" spans="2:65" s="1" customFormat="1" ht="24.2" customHeight="1">
      <c r="B131" s="133"/>
      <c r="C131" s="134" t="s">
        <v>83</v>
      </c>
      <c r="D131" s="134" t="s">
        <v>171</v>
      </c>
      <c r="E131" s="135" t="s">
        <v>1142</v>
      </c>
      <c r="F131" s="136" t="s">
        <v>1143</v>
      </c>
      <c r="G131" s="137" t="s">
        <v>323</v>
      </c>
      <c r="H131" s="138">
        <v>109</v>
      </c>
      <c r="I131" s="139">
        <v>1.8119628800000001</v>
      </c>
      <c r="J131" s="139">
        <f>ROUND(I131*H131,2)</f>
        <v>197.5</v>
      </c>
      <c r="K131" s="140"/>
      <c r="L131" s="25"/>
      <c r="M131" s="159" t="s">
        <v>1</v>
      </c>
      <c r="N131" s="160" t="s">
        <v>34</v>
      </c>
      <c r="O131" s="161">
        <v>0</v>
      </c>
      <c r="P131" s="161">
        <f>O131*H131</f>
        <v>0</v>
      </c>
      <c r="Q131" s="161">
        <v>0</v>
      </c>
      <c r="R131" s="161">
        <f>Q131*H131</f>
        <v>0</v>
      </c>
      <c r="S131" s="161">
        <v>0</v>
      </c>
      <c r="T131" s="162">
        <f>S131*H131</f>
        <v>0</v>
      </c>
      <c r="AR131" s="145" t="s">
        <v>227</v>
      </c>
      <c r="AT131" s="145" t="s">
        <v>171</v>
      </c>
      <c r="AU131" s="145" t="s">
        <v>79</v>
      </c>
      <c r="AY131" s="13" t="s">
        <v>170</v>
      </c>
      <c r="BE131" s="146">
        <f>IF(N131="základná",J131,0)</f>
        <v>0</v>
      </c>
      <c r="BF131" s="146">
        <f>IF(N131="znížená",J131,0)</f>
        <v>197.5</v>
      </c>
      <c r="BG131" s="146">
        <f>IF(N131="zákl. prenesená",J131,0)</f>
        <v>0</v>
      </c>
      <c r="BH131" s="146">
        <f>IF(N131="zníž. prenesená",J131,0)</f>
        <v>0</v>
      </c>
      <c r="BI131" s="146">
        <f>IF(N131="nulová",J131,0)</f>
        <v>0</v>
      </c>
      <c r="BJ131" s="13" t="s">
        <v>79</v>
      </c>
      <c r="BK131" s="146">
        <f>ROUND(I131*H131,2)</f>
        <v>197.5</v>
      </c>
      <c r="BL131" s="13" t="s">
        <v>227</v>
      </c>
      <c r="BM131" s="145" t="s">
        <v>1189</v>
      </c>
    </row>
    <row r="132" spans="2:65" s="1" customFormat="1" ht="6.95" customHeight="1"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25"/>
    </row>
  </sheetData>
  <autoFilter ref="C125:K131" xr:uid="{00000000-0009-0000-0000-00000A000000}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41"/>
  <sheetViews>
    <sheetView showGridLines="0" topLeftCell="A113" workbookViewId="0">
      <selection activeCell="Y24" sqref="Y2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3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3" t="s">
        <v>127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2:46" ht="24.95" customHeight="1">
      <c r="B4" s="16"/>
      <c r="D4" s="17" t="s">
        <v>134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16.5" customHeight="1">
      <c r="B7" s="16"/>
      <c r="E7" s="208" t="str">
        <f>'Rekapitulácia stavby'!K6</f>
        <v>Obnova budovy materskej a základnej školy Vyšná Sitnica</v>
      </c>
      <c r="F7" s="209"/>
      <c r="G7" s="209"/>
      <c r="H7" s="209"/>
      <c r="L7" s="16"/>
    </row>
    <row r="8" spans="2:46" ht="12.75">
      <c r="B8" s="16"/>
      <c r="D8" s="22" t="s">
        <v>135</v>
      </c>
      <c r="L8" s="16"/>
    </row>
    <row r="9" spans="2:46" ht="16.5" customHeight="1">
      <c r="B9" s="16"/>
      <c r="E9" s="208" t="s">
        <v>1190</v>
      </c>
      <c r="F9" s="174"/>
      <c r="G9" s="174"/>
      <c r="H9" s="174"/>
      <c r="L9" s="16"/>
    </row>
    <row r="10" spans="2:46" ht="12" customHeight="1">
      <c r="B10" s="16"/>
      <c r="D10" s="22" t="s">
        <v>137</v>
      </c>
      <c r="L10" s="16"/>
    </row>
    <row r="11" spans="2:46" s="1" customFormat="1" ht="16.5" customHeight="1">
      <c r="B11" s="25"/>
      <c r="E11" s="191" t="s">
        <v>1191</v>
      </c>
      <c r="F11" s="210"/>
      <c r="G11" s="210"/>
      <c r="H11" s="210"/>
      <c r="L11" s="25"/>
    </row>
    <row r="12" spans="2:46" s="1" customFormat="1" ht="12" customHeight="1">
      <c r="B12" s="25"/>
      <c r="D12" s="22" t="s">
        <v>1192</v>
      </c>
      <c r="L12" s="25"/>
    </row>
    <row r="13" spans="2:46" s="1" customFormat="1" ht="30" customHeight="1">
      <c r="B13" s="25"/>
      <c r="E13" s="204" t="s">
        <v>1193</v>
      </c>
      <c r="F13" s="210"/>
      <c r="G13" s="210"/>
      <c r="H13" s="210"/>
      <c r="L13" s="25"/>
    </row>
    <row r="14" spans="2:46" s="1" customFormat="1">
      <c r="B14" s="25"/>
      <c r="L14" s="25"/>
    </row>
    <row r="15" spans="2:46" s="1" customFormat="1" ht="12" customHeight="1">
      <c r="B15" s="25"/>
      <c r="D15" s="22" t="s">
        <v>15</v>
      </c>
      <c r="F15" s="20" t="s">
        <v>1</v>
      </c>
      <c r="I15" s="22" t="s">
        <v>16</v>
      </c>
      <c r="J15" s="20" t="s">
        <v>1</v>
      </c>
      <c r="L15" s="25"/>
    </row>
    <row r="16" spans="2:46" s="1" customFormat="1" ht="12" customHeight="1">
      <c r="B16" s="25"/>
      <c r="D16" s="22" t="s">
        <v>17</v>
      </c>
      <c r="F16" s="20" t="s">
        <v>141</v>
      </c>
      <c r="I16" s="22" t="s">
        <v>19</v>
      </c>
      <c r="J16" s="48">
        <f>'Rekapitulácia stavby'!AN8</f>
        <v>45566</v>
      </c>
      <c r="L16" s="25"/>
    </row>
    <row r="17" spans="2:12" s="1" customFormat="1" ht="10.9" customHeight="1">
      <c r="B17" s="25"/>
      <c r="L17" s="25"/>
    </row>
    <row r="18" spans="2:12" s="1" customFormat="1" ht="12" customHeight="1">
      <c r="B18" s="25"/>
      <c r="D18" s="22" t="s">
        <v>20</v>
      </c>
      <c r="I18" s="22" t="s">
        <v>21</v>
      </c>
      <c r="J18" s="20" t="s">
        <v>1</v>
      </c>
      <c r="L18" s="25"/>
    </row>
    <row r="19" spans="2:12" s="1" customFormat="1" ht="18" customHeight="1">
      <c r="B19" s="25"/>
      <c r="E19" s="20" t="s">
        <v>18</v>
      </c>
      <c r="I19" s="22" t="s">
        <v>22</v>
      </c>
      <c r="J19" s="20" t="s">
        <v>1</v>
      </c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2" t="s">
        <v>23</v>
      </c>
      <c r="I21" s="22" t="s">
        <v>21</v>
      </c>
      <c r="J21" s="20">
        <f>'Rekapitulácia stavby'!AN13</f>
        <v>53789059</v>
      </c>
      <c r="L21" s="25"/>
    </row>
    <row r="22" spans="2:12" s="1" customFormat="1" ht="18" customHeight="1">
      <c r="B22" s="25"/>
      <c r="E22" s="178" t="s">
        <v>1339</v>
      </c>
      <c r="F22" s="178"/>
      <c r="G22" s="178"/>
      <c r="H22" s="178"/>
      <c r="I22" s="22" t="s">
        <v>22</v>
      </c>
      <c r="J22" s="20" t="str">
        <f>'Rekapitulácia stavby'!AN14</f>
        <v>SK2121514241</v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2" t="s">
        <v>24</v>
      </c>
      <c r="I24" s="22" t="s">
        <v>21</v>
      </c>
      <c r="J24" s="20" t="s">
        <v>1</v>
      </c>
      <c r="L24" s="25"/>
    </row>
    <row r="25" spans="2:12" s="1" customFormat="1" ht="18" customHeight="1">
      <c r="B25" s="25"/>
      <c r="E25" s="20" t="s">
        <v>142</v>
      </c>
      <c r="I25" s="22" t="s">
        <v>22</v>
      </c>
      <c r="J25" s="20" t="s">
        <v>1</v>
      </c>
      <c r="L25" s="25"/>
    </row>
    <row r="26" spans="2:12" s="1" customFormat="1" ht="6.95" customHeight="1">
      <c r="B26" s="25"/>
      <c r="L26" s="25"/>
    </row>
    <row r="27" spans="2:12" s="1" customFormat="1" ht="12" customHeight="1">
      <c r="B27" s="25"/>
      <c r="D27" s="22" t="s">
        <v>26</v>
      </c>
      <c r="I27" s="22" t="s">
        <v>21</v>
      </c>
      <c r="J27" s="20" t="s">
        <v>1</v>
      </c>
      <c r="L27" s="25"/>
    </row>
    <row r="28" spans="2:12" s="1" customFormat="1" ht="18" customHeight="1">
      <c r="B28" s="25"/>
      <c r="E28" s="20" t="s">
        <v>143</v>
      </c>
      <c r="I28" s="22" t="s">
        <v>22</v>
      </c>
      <c r="J28" s="20" t="s">
        <v>1</v>
      </c>
      <c r="L28" s="25"/>
    </row>
    <row r="29" spans="2:12" s="1" customFormat="1" ht="6.95" customHeight="1">
      <c r="B29" s="25"/>
      <c r="L29" s="25"/>
    </row>
    <row r="30" spans="2:12" s="1" customFormat="1" ht="12" customHeight="1">
      <c r="B30" s="25"/>
      <c r="D30" s="22" t="s">
        <v>27</v>
      </c>
      <c r="L30" s="25"/>
    </row>
    <row r="31" spans="2:12" s="7" customFormat="1" ht="179.25" customHeight="1">
      <c r="B31" s="90"/>
      <c r="E31" s="180" t="s">
        <v>144</v>
      </c>
      <c r="F31" s="180"/>
      <c r="G31" s="180"/>
      <c r="H31" s="180"/>
      <c r="L31" s="90"/>
    </row>
    <row r="32" spans="2:12" s="1" customFormat="1" ht="6.95" customHeight="1">
      <c r="B32" s="25"/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25.35" customHeight="1">
      <c r="B34" s="25"/>
      <c r="D34" s="91" t="s">
        <v>28</v>
      </c>
      <c r="J34" s="62">
        <f>ROUND(J128, 2)</f>
        <v>9558.9</v>
      </c>
      <c r="L34" s="25"/>
    </row>
    <row r="35" spans="2:12" s="1" customFormat="1" ht="6.95" customHeight="1">
      <c r="B35" s="25"/>
      <c r="D35" s="49"/>
      <c r="E35" s="49"/>
      <c r="F35" s="49"/>
      <c r="G35" s="49"/>
      <c r="H35" s="49"/>
      <c r="I35" s="49"/>
      <c r="J35" s="49"/>
      <c r="K35" s="49"/>
      <c r="L35" s="25"/>
    </row>
    <row r="36" spans="2:12" s="1" customFormat="1" ht="14.45" customHeight="1">
      <c r="B36" s="25"/>
      <c r="F36" s="28" t="s">
        <v>30</v>
      </c>
      <c r="I36" s="28" t="s">
        <v>29</v>
      </c>
      <c r="J36" s="28" t="s">
        <v>31</v>
      </c>
      <c r="L36" s="25"/>
    </row>
    <row r="37" spans="2:12" s="1" customFormat="1" ht="14.45" customHeight="1">
      <c r="B37" s="25"/>
      <c r="D37" s="51" t="s">
        <v>32</v>
      </c>
      <c r="E37" s="30" t="s">
        <v>33</v>
      </c>
      <c r="F37" s="92">
        <f>ROUND((SUM(BE128:BE140)),  2)</f>
        <v>0</v>
      </c>
      <c r="G37" s="93"/>
      <c r="H37" s="93"/>
      <c r="I37" s="94">
        <v>0.2</v>
      </c>
      <c r="J37" s="92">
        <f>ROUND(((SUM(BE128:BE140))*I37),  2)</f>
        <v>0</v>
      </c>
      <c r="L37" s="25"/>
    </row>
    <row r="38" spans="2:12" s="1" customFormat="1" ht="14.45" customHeight="1">
      <c r="B38" s="25"/>
      <c r="E38" s="30" t="s">
        <v>34</v>
      </c>
      <c r="F38" s="81">
        <f>ROUND((SUM(BF128:BF140)),  2)</f>
        <v>9558.9</v>
      </c>
      <c r="I38" s="95">
        <v>0.1</v>
      </c>
      <c r="J38" s="81">
        <f>ROUND(((SUM(BF128:BF140))*I38),  2)</f>
        <v>955.89</v>
      </c>
      <c r="L38" s="25"/>
    </row>
    <row r="39" spans="2:12" s="1" customFormat="1" ht="14.45" hidden="1" customHeight="1">
      <c r="B39" s="25"/>
      <c r="E39" s="22" t="s">
        <v>35</v>
      </c>
      <c r="F39" s="81">
        <f>ROUND((SUM(BG128:BG140)),  2)</f>
        <v>0</v>
      </c>
      <c r="I39" s="95">
        <v>0.2</v>
      </c>
      <c r="J39" s="81">
        <f>0</f>
        <v>0</v>
      </c>
      <c r="L39" s="25"/>
    </row>
    <row r="40" spans="2:12" s="1" customFormat="1" ht="14.45" hidden="1" customHeight="1">
      <c r="B40" s="25"/>
      <c r="E40" s="22" t="s">
        <v>36</v>
      </c>
      <c r="F40" s="81">
        <f>ROUND((SUM(BH128:BH140)),  2)</f>
        <v>0</v>
      </c>
      <c r="I40" s="95">
        <v>0.2</v>
      </c>
      <c r="J40" s="81">
        <f>0</f>
        <v>0</v>
      </c>
      <c r="L40" s="25"/>
    </row>
    <row r="41" spans="2:12" s="1" customFormat="1" ht="14.45" hidden="1" customHeight="1">
      <c r="B41" s="25"/>
      <c r="E41" s="30" t="s">
        <v>37</v>
      </c>
      <c r="F41" s="92">
        <f>ROUND((SUM(BI128:BI140)),  2)</f>
        <v>0</v>
      </c>
      <c r="G41" s="93"/>
      <c r="H41" s="93"/>
      <c r="I41" s="94">
        <v>0</v>
      </c>
      <c r="J41" s="92">
        <f>0</f>
        <v>0</v>
      </c>
      <c r="L41" s="25"/>
    </row>
    <row r="42" spans="2:12" s="1" customFormat="1" ht="6.95" customHeight="1">
      <c r="B42" s="25"/>
      <c r="L42" s="25"/>
    </row>
    <row r="43" spans="2:12" s="1" customFormat="1" ht="25.35" customHeight="1">
      <c r="B43" s="25"/>
      <c r="C43" s="96"/>
      <c r="D43" s="97" t="s">
        <v>38</v>
      </c>
      <c r="E43" s="53"/>
      <c r="F43" s="53"/>
      <c r="G43" s="98" t="s">
        <v>39</v>
      </c>
      <c r="H43" s="99" t="s">
        <v>40</v>
      </c>
      <c r="I43" s="53"/>
      <c r="J43" s="100">
        <f>SUM(J34:J41)</f>
        <v>10514.789999999999</v>
      </c>
      <c r="K43" s="101"/>
      <c r="L43" s="25"/>
    </row>
    <row r="44" spans="2:12" s="1" customFormat="1" ht="14.45" customHeight="1">
      <c r="B44" s="25"/>
      <c r="L44" s="25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43</v>
      </c>
      <c r="E61" s="27"/>
      <c r="F61" s="102" t="s">
        <v>44</v>
      </c>
      <c r="G61" s="39" t="s">
        <v>43</v>
      </c>
      <c r="H61" s="27"/>
      <c r="I61" s="27"/>
      <c r="J61" s="103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43</v>
      </c>
      <c r="E76" s="27"/>
      <c r="F76" s="102" t="s">
        <v>44</v>
      </c>
      <c r="G76" s="39" t="s">
        <v>43</v>
      </c>
      <c r="H76" s="27"/>
      <c r="I76" s="27"/>
      <c r="J76" s="103" t="s">
        <v>44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145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16.5" customHeight="1">
      <c r="B85" s="25"/>
      <c r="E85" s="208" t="str">
        <f>E7</f>
        <v>Obnova budovy materskej a základnej školy Vyšná Sitnica</v>
      </c>
      <c r="F85" s="209"/>
      <c r="G85" s="209"/>
      <c r="H85" s="209"/>
      <c r="L85" s="25"/>
    </row>
    <row r="86" spans="2:12" ht="12" customHeight="1">
      <c r="B86" s="16"/>
      <c r="C86" s="22" t="s">
        <v>135</v>
      </c>
      <c r="L86" s="16"/>
    </row>
    <row r="87" spans="2:12" ht="16.5" customHeight="1">
      <c r="B87" s="16"/>
      <c r="E87" s="208" t="s">
        <v>1190</v>
      </c>
      <c r="F87" s="174"/>
      <c r="G87" s="174"/>
      <c r="H87" s="174"/>
      <c r="L87" s="16"/>
    </row>
    <row r="88" spans="2:12" ht="12" customHeight="1">
      <c r="B88" s="16"/>
      <c r="C88" s="22" t="s">
        <v>137</v>
      </c>
      <c r="L88" s="16"/>
    </row>
    <row r="89" spans="2:12" s="1" customFormat="1" ht="16.5" customHeight="1">
      <c r="B89" s="25"/>
      <c r="E89" s="191" t="s">
        <v>1191</v>
      </c>
      <c r="F89" s="210"/>
      <c r="G89" s="210"/>
      <c r="H89" s="210"/>
      <c r="L89" s="25"/>
    </row>
    <row r="90" spans="2:12" s="1" customFormat="1" ht="12" customHeight="1">
      <c r="B90" s="25"/>
      <c r="C90" s="22" t="s">
        <v>1192</v>
      </c>
      <c r="L90" s="25"/>
    </row>
    <row r="91" spans="2:12" s="1" customFormat="1" ht="30" customHeight="1">
      <c r="B91" s="25"/>
      <c r="E91" s="204" t="str">
        <f>E13</f>
        <v>1 - Obnova vonkajších povrchových úprav a otvorových konštrukcií bez zlepšenia tepelnoizolačných vlast..</v>
      </c>
      <c r="F91" s="210"/>
      <c r="G91" s="210"/>
      <c r="H91" s="210"/>
      <c r="L91" s="25"/>
    </row>
    <row r="92" spans="2:12" s="1" customFormat="1" ht="6.95" customHeight="1">
      <c r="B92" s="25"/>
      <c r="L92" s="25"/>
    </row>
    <row r="93" spans="2:12" s="1" customFormat="1" ht="12" customHeight="1">
      <c r="B93" s="25"/>
      <c r="C93" s="22" t="s">
        <v>17</v>
      </c>
      <c r="F93" s="20" t="str">
        <f>F16</f>
        <v>Vyšná Sitnica súp. č.: 1, parcela č.: KN-C 178</v>
      </c>
      <c r="I93" s="22" t="s">
        <v>19</v>
      </c>
      <c r="J93" s="48">
        <f>IF(J16="","",J16)</f>
        <v>45566</v>
      </c>
      <c r="L93" s="25"/>
    </row>
    <row r="94" spans="2:12" s="1" customFormat="1" ht="6.95" customHeight="1">
      <c r="B94" s="25"/>
      <c r="L94" s="25"/>
    </row>
    <row r="95" spans="2:12" s="1" customFormat="1" ht="15.2" customHeight="1">
      <c r="B95" s="25"/>
      <c r="C95" s="22" t="s">
        <v>20</v>
      </c>
      <c r="F95" s="20" t="str">
        <f>E19</f>
        <v xml:space="preserve"> </v>
      </c>
      <c r="I95" s="22" t="s">
        <v>24</v>
      </c>
      <c r="J95" s="23" t="str">
        <f>E25</f>
        <v>Ing. Rastislav Chamaj</v>
      </c>
      <c r="L95" s="25"/>
    </row>
    <row r="96" spans="2:12" s="1" customFormat="1" ht="15.2" customHeight="1">
      <c r="B96" s="25"/>
      <c r="C96" s="22" t="s">
        <v>23</v>
      </c>
      <c r="F96" s="20" t="str">
        <f>IF(E22="","",E22)</f>
        <v>ZOYTEC s.r.o. Okružná 3032/33, Prešov 080 01</v>
      </c>
      <c r="I96" s="22" t="s">
        <v>26</v>
      </c>
      <c r="J96" s="23" t="str">
        <f>E28</f>
        <v>Ing. Ján Hlinka</v>
      </c>
      <c r="L96" s="25"/>
    </row>
    <row r="97" spans="2:47" s="1" customFormat="1" ht="10.35" customHeight="1">
      <c r="B97" s="25"/>
      <c r="L97" s="25"/>
    </row>
    <row r="98" spans="2:47" s="1" customFormat="1" ht="29.25" customHeight="1">
      <c r="B98" s="25"/>
      <c r="C98" s="104" t="s">
        <v>146</v>
      </c>
      <c r="D98" s="96"/>
      <c r="E98" s="96"/>
      <c r="F98" s="96"/>
      <c r="G98" s="96"/>
      <c r="H98" s="96"/>
      <c r="I98" s="96"/>
      <c r="J98" s="105" t="s">
        <v>147</v>
      </c>
      <c r="K98" s="96"/>
      <c r="L98" s="25"/>
    </row>
    <row r="99" spans="2:47" s="1" customFormat="1" ht="10.35" customHeight="1">
      <c r="B99" s="25"/>
      <c r="L99" s="25"/>
    </row>
    <row r="100" spans="2:47" s="1" customFormat="1" ht="22.9" customHeight="1">
      <c r="B100" s="25"/>
      <c r="C100" s="106" t="s">
        <v>148</v>
      </c>
      <c r="J100" s="62">
        <f>J128</f>
        <v>9558.9</v>
      </c>
      <c r="L100" s="25"/>
      <c r="AU100" s="13" t="s">
        <v>149</v>
      </c>
    </row>
    <row r="101" spans="2:47" s="8" customFormat="1" ht="24.95" customHeight="1">
      <c r="B101" s="107"/>
      <c r="D101" s="108" t="s">
        <v>150</v>
      </c>
      <c r="E101" s="109"/>
      <c r="F101" s="109"/>
      <c r="G101" s="109"/>
      <c r="H101" s="109"/>
      <c r="I101" s="109"/>
      <c r="J101" s="110">
        <f>J129</f>
        <v>9558.9</v>
      </c>
      <c r="L101" s="107"/>
    </row>
    <row r="102" spans="2:47" s="9" customFormat="1" ht="19.899999999999999" customHeight="1">
      <c r="B102" s="111"/>
      <c r="D102" s="112" t="s">
        <v>1194</v>
      </c>
      <c r="E102" s="113"/>
      <c r="F102" s="113"/>
      <c r="G102" s="113"/>
      <c r="H102" s="113"/>
      <c r="I102" s="113"/>
      <c r="J102" s="114">
        <f>J130</f>
        <v>4308.59</v>
      </c>
      <c r="L102" s="111"/>
    </row>
    <row r="103" spans="2:47" s="9" customFormat="1" ht="19.899999999999999" customHeight="1">
      <c r="B103" s="111"/>
      <c r="D103" s="112" t="s">
        <v>812</v>
      </c>
      <c r="E103" s="113"/>
      <c r="F103" s="113"/>
      <c r="G103" s="113"/>
      <c r="H103" s="113"/>
      <c r="I103" s="113"/>
      <c r="J103" s="114">
        <f>J136</f>
        <v>1995.5900000000001</v>
      </c>
      <c r="L103" s="111"/>
    </row>
    <row r="104" spans="2:47" s="9" customFormat="1" ht="19.899999999999999" customHeight="1">
      <c r="B104" s="111"/>
      <c r="D104" s="112" t="s">
        <v>152</v>
      </c>
      <c r="E104" s="113"/>
      <c r="F104" s="113"/>
      <c r="G104" s="113"/>
      <c r="H104" s="113"/>
      <c r="I104" s="113"/>
      <c r="J104" s="114">
        <f>J139</f>
        <v>3254.72</v>
      </c>
      <c r="L104" s="111"/>
    </row>
    <row r="105" spans="2:47" s="1" customFormat="1" ht="21.75" customHeight="1">
      <c r="B105" s="25"/>
      <c r="L105" s="25"/>
    </row>
    <row r="106" spans="2:47" s="1" customFormat="1" ht="6.95" customHeight="1"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25"/>
    </row>
    <row r="110" spans="2:47" s="1" customFormat="1" ht="6.95" customHeight="1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25"/>
    </row>
    <row r="111" spans="2:47" s="1" customFormat="1" ht="24.95" customHeight="1">
      <c r="B111" s="25"/>
      <c r="C111" s="17" t="s">
        <v>156</v>
      </c>
      <c r="L111" s="25"/>
    </row>
    <row r="112" spans="2:47" s="1" customFormat="1" ht="6.95" customHeight="1">
      <c r="B112" s="25"/>
      <c r="L112" s="25"/>
    </row>
    <row r="113" spans="2:63" s="1" customFormat="1" ht="12" customHeight="1">
      <c r="B113" s="25"/>
      <c r="C113" s="22" t="s">
        <v>13</v>
      </c>
      <c r="L113" s="25"/>
    </row>
    <row r="114" spans="2:63" s="1" customFormat="1" ht="16.5" customHeight="1">
      <c r="B114" s="25"/>
      <c r="E114" s="208" t="str">
        <f>E7</f>
        <v>Obnova budovy materskej a základnej školy Vyšná Sitnica</v>
      </c>
      <c r="F114" s="209"/>
      <c r="G114" s="209"/>
      <c r="H114" s="209"/>
      <c r="L114" s="25"/>
    </row>
    <row r="115" spans="2:63" ht="12" customHeight="1">
      <c r="B115" s="16"/>
      <c r="C115" s="22" t="s">
        <v>135</v>
      </c>
      <c r="L115" s="16"/>
    </row>
    <row r="116" spans="2:63" ht="16.5" customHeight="1">
      <c r="B116" s="16"/>
      <c r="E116" s="208" t="s">
        <v>1190</v>
      </c>
      <c r="F116" s="174"/>
      <c r="G116" s="174"/>
      <c r="H116" s="174"/>
      <c r="L116" s="16"/>
    </row>
    <row r="117" spans="2:63" ht="12" customHeight="1">
      <c r="B117" s="16"/>
      <c r="C117" s="22" t="s">
        <v>137</v>
      </c>
      <c r="L117" s="16"/>
    </row>
    <row r="118" spans="2:63" s="1" customFormat="1" ht="16.5" customHeight="1">
      <c r="B118" s="25"/>
      <c r="E118" s="191" t="s">
        <v>1191</v>
      </c>
      <c r="F118" s="210"/>
      <c r="G118" s="210"/>
      <c r="H118" s="210"/>
      <c r="L118" s="25"/>
    </row>
    <row r="119" spans="2:63" s="1" customFormat="1" ht="12" customHeight="1">
      <c r="B119" s="25"/>
      <c r="C119" s="22" t="s">
        <v>1192</v>
      </c>
      <c r="L119" s="25"/>
    </row>
    <row r="120" spans="2:63" s="1" customFormat="1" ht="30" customHeight="1">
      <c r="B120" s="25"/>
      <c r="E120" s="204" t="str">
        <f>E13</f>
        <v>1 - Obnova vonkajších povrchových úprav a otvorových konštrukcií bez zlepšenia tepelnoizolačných vlast..</v>
      </c>
      <c r="F120" s="210"/>
      <c r="G120" s="210"/>
      <c r="H120" s="210"/>
      <c r="L120" s="25"/>
    </row>
    <row r="121" spans="2:63" s="1" customFormat="1" ht="6.95" customHeight="1">
      <c r="B121" s="25"/>
      <c r="L121" s="25"/>
    </row>
    <row r="122" spans="2:63" s="1" customFormat="1" ht="12" customHeight="1">
      <c r="B122" s="25"/>
      <c r="C122" s="22" t="s">
        <v>17</v>
      </c>
      <c r="F122" s="20" t="str">
        <f>F16</f>
        <v>Vyšná Sitnica súp. č.: 1, parcela č.: KN-C 178</v>
      </c>
      <c r="I122" s="22" t="s">
        <v>19</v>
      </c>
      <c r="J122" s="48">
        <f>IF(J16="","",J16)</f>
        <v>45566</v>
      </c>
      <c r="L122" s="25"/>
    </row>
    <row r="123" spans="2:63" s="1" customFormat="1" ht="6.95" customHeight="1">
      <c r="B123" s="25"/>
      <c r="L123" s="25"/>
    </row>
    <row r="124" spans="2:63" s="1" customFormat="1" ht="15.2" customHeight="1">
      <c r="B124" s="25"/>
      <c r="C124" s="22" t="s">
        <v>20</v>
      </c>
      <c r="F124" s="20" t="str">
        <f>E19</f>
        <v xml:space="preserve"> </v>
      </c>
      <c r="I124" s="22" t="s">
        <v>24</v>
      </c>
      <c r="J124" s="23" t="str">
        <f>E25</f>
        <v>Ing. Rastislav Chamaj</v>
      </c>
      <c r="L124" s="25"/>
    </row>
    <row r="125" spans="2:63" s="1" customFormat="1" ht="15.2" customHeight="1">
      <c r="B125" s="25"/>
      <c r="C125" s="22" t="s">
        <v>23</v>
      </c>
      <c r="F125" s="20" t="str">
        <f>IF(E22="","",E22)</f>
        <v>ZOYTEC s.r.o. Okružná 3032/33, Prešov 080 01</v>
      </c>
      <c r="I125" s="22" t="s">
        <v>26</v>
      </c>
      <c r="J125" s="23" t="str">
        <f>E28</f>
        <v>Ing. Ján Hlinka</v>
      </c>
      <c r="L125" s="25"/>
    </row>
    <row r="126" spans="2:63" s="1" customFormat="1" ht="10.35" customHeight="1">
      <c r="B126" s="25"/>
      <c r="L126" s="25"/>
    </row>
    <row r="127" spans="2:63" s="10" customFormat="1" ht="29.25" customHeight="1">
      <c r="B127" s="115"/>
      <c r="C127" s="116" t="s">
        <v>157</v>
      </c>
      <c r="D127" s="117" t="s">
        <v>53</v>
      </c>
      <c r="E127" s="117" t="s">
        <v>49</v>
      </c>
      <c r="F127" s="117" t="s">
        <v>50</v>
      </c>
      <c r="G127" s="117" t="s">
        <v>158</v>
      </c>
      <c r="H127" s="117" t="s">
        <v>159</v>
      </c>
      <c r="I127" s="117" t="s">
        <v>160</v>
      </c>
      <c r="J127" s="118" t="s">
        <v>147</v>
      </c>
      <c r="K127" s="119" t="s">
        <v>161</v>
      </c>
      <c r="L127" s="115"/>
      <c r="M127" s="55" t="s">
        <v>1</v>
      </c>
      <c r="N127" s="56" t="s">
        <v>32</v>
      </c>
      <c r="O127" s="56" t="s">
        <v>162</v>
      </c>
      <c r="P127" s="56" t="s">
        <v>163</v>
      </c>
      <c r="Q127" s="56" t="s">
        <v>164</v>
      </c>
      <c r="R127" s="56" t="s">
        <v>165</v>
      </c>
      <c r="S127" s="56" t="s">
        <v>166</v>
      </c>
      <c r="T127" s="57" t="s">
        <v>167</v>
      </c>
    </row>
    <row r="128" spans="2:63" s="1" customFormat="1" ht="22.9" customHeight="1">
      <c r="B128" s="25"/>
      <c r="C128" s="60" t="s">
        <v>148</v>
      </c>
      <c r="J128" s="120">
        <f>BK128</f>
        <v>9558.9</v>
      </c>
      <c r="L128" s="25"/>
      <c r="M128" s="58"/>
      <c r="N128" s="49"/>
      <c r="O128" s="49"/>
      <c r="P128" s="121">
        <f>P129</f>
        <v>0</v>
      </c>
      <c r="Q128" s="49"/>
      <c r="R128" s="121">
        <f>R129</f>
        <v>0</v>
      </c>
      <c r="S128" s="49"/>
      <c r="T128" s="122">
        <f>T129</f>
        <v>0</v>
      </c>
      <c r="AT128" s="13" t="s">
        <v>67</v>
      </c>
      <c r="AU128" s="13" t="s">
        <v>149</v>
      </c>
      <c r="BK128" s="123">
        <f>BK129</f>
        <v>9558.9</v>
      </c>
    </row>
    <row r="129" spans="2:65" s="11" customFormat="1" ht="25.9" customHeight="1">
      <c r="B129" s="124"/>
      <c r="D129" s="125" t="s">
        <v>67</v>
      </c>
      <c r="E129" s="126" t="s">
        <v>168</v>
      </c>
      <c r="F129" s="126" t="s">
        <v>169</v>
      </c>
      <c r="J129" s="127">
        <f>BK129</f>
        <v>9558.9</v>
      </c>
      <c r="L129" s="124"/>
      <c r="M129" s="128"/>
      <c r="P129" s="129">
        <f>P130+P136+P139</f>
        <v>0</v>
      </c>
      <c r="R129" s="129">
        <f>R130+R136+R139</f>
        <v>0</v>
      </c>
      <c r="T129" s="130">
        <f>T130+T136+T139</f>
        <v>0</v>
      </c>
      <c r="AR129" s="125" t="s">
        <v>75</v>
      </c>
      <c r="AT129" s="131" t="s">
        <v>67</v>
      </c>
      <c r="AU129" s="131" t="s">
        <v>68</v>
      </c>
      <c r="AY129" s="125" t="s">
        <v>170</v>
      </c>
      <c r="BK129" s="132">
        <f>BK130+BK136+BK139</f>
        <v>9558.9</v>
      </c>
    </row>
    <row r="130" spans="2:65" s="11" customFormat="1" ht="22.9" customHeight="1">
      <c r="B130" s="124"/>
      <c r="D130" s="125" t="s">
        <v>67</v>
      </c>
      <c r="E130" s="147" t="s">
        <v>104</v>
      </c>
      <c r="F130" s="147" t="s">
        <v>1195</v>
      </c>
      <c r="J130" s="148">
        <f>BK130</f>
        <v>4308.59</v>
      </c>
      <c r="L130" s="124"/>
      <c r="M130" s="128"/>
      <c r="P130" s="129">
        <f>SUM(P131:P135)</f>
        <v>0</v>
      </c>
      <c r="R130" s="129">
        <f>SUM(R131:R135)</f>
        <v>0</v>
      </c>
      <c r="T130" s="130">
        <f>SUM(T131:T135)</f>
        <v>0</v>
      </c>
      <c r="AR130" s="125" t="s">
        <v>75</v>
      </c>
      <c r="AT130" s="131" t="s">
        <v>67</v>
      </c>
      <c r="AU130" s="131" t="s">
        <v>75</v>
      </c>
      <c r="AY130" s="125" t="s">
        <v>170</v>
      </c>
      <c r="BK130" s="132">
        <f>SUM(BK131:BK135)</f>
        <v>4308.59</v>
      </c>
    </row>
    <row r="131" spans="2:65" s="1" customFormat="1" ht="24.2" customHeight="1">
      <c r="B131" s="133"/>
      <c r="C131" s="134" t="s">
        <v>75</v>
      </c>
      <c r="D131" s="134" t="s">
        <v>171</v>
      </c>
      <c r="E131" s="135" t="s">
        <v>1196</v>
      </c>
      <c r="F131" s="136" t="s">
        <v>1197</v>
      </c>
      <c r="G131" s="137" t="s">
        <v>174</v>
      </c>
      <c r="H131" s="138">
        <v>76.709999999999994</v>
      </c>
      <c r="I131" s="139">
        <v>1.71</v>
      </c>
      <c r="J131" s="139">
        <f>ROUND(I131*H131,2)</f>
        <v>131.16999999999999</v>
      </c>
      <c r="K131" s="140"/>
      <c r="L131" s="25"/>
      <c r="M131" s="141" t="s">
        <v>1</v>
      </c>
      <c r="N131" s="142" t="s">
        <v>34</v>
      </c>
      <c r="O131" s="143">
        <v>0</v>
      </c>
      <c r="P131" s="143">
        <f>O131*H131</f>
        <v>0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AR131" s="145" t="s">
        <v>97</v>
      </c>
      <c r="AT131" s="145" t="s">
        <v>171</v>
      </c>
      <c r="AU131" s="145" t="s">
        <v>79</v>
      </c>
      <c r="AY131" s="13" t="s">
        <v>170</v>
      </c>
      <c r="BE131" s="146">
        <f>IF(N131="základná",J131,0)</f>
        <v>0</v>
      </c>
      <c r="BF131" s="146">
        <f>IF(N131="znížená",J131,0)</f>
        <v>131.16999999999999</v>
      </c>
      <c r="BG131" s="146">
        <f>IF(N131="zákl. prenesená",J131,0)</f>
        <v>0</v>
      </c>
      <c r="BH131" s="146">
        <f>IF(N131="zníž. prenesená",J131,0)</f>
        <v>0</v>
      </c>
      <c r="BI131" s="146">
        <f>IF(N131="nulová",J131,0)</f>
        <v>0</v>
      </c>
      <c r="BJ131" s="13" t="s">
        <v>79</v>
      </c>
      <c r="BK131" s="146">
        <f>ROUND(I131*H131,2)</f>
        <v>131.16999999999999</v>
      </c>
      <c r="BL131" s="13" t="s">
        <v>97</v>
      </c>
      <c r="BM131" s="145" t="s">
        <v>1198</v>
      </c>
    </row>
    <row r="132" spans="2:65" s="1" customFormat="1" ht="33" customHeight="1">
      <c r="B132" s="133"/>
      <c r="C132" s="134" t="s">
        <v>79</v>
      </c>
      <c r="D132" s="134" t="s">
        <v>171</v>
      </c>
      <c r="E132" s="135" t="s">
        <v>1199</v>
      </c>
      <c r="F132" s="136" t="s">
        <v>1200</v>
      </c>
      <c r="G132" s="137" t="s">
        <v>174</v>
      </c>
      <c r="H132" s="138">
        <v>76.709999999999994</v>
      </c>
      <c r="I132" s="139">
        <v>4.3499999999999996</v>
      </c>
      <c r="J132" s="139">
        <f>ROUND(I132*H132,2)</f>
        <v>333.69</v>
      </c>
      <c r="K132" s="140"/>
      <c r="L132" s="25"/>
      <c r="M132" s="141" t="s">
        <v>1</v>
      </c>
      <c r="N132" s="142" t="s">
        <v>34</v>
      </c>
      <c r="O132" s="143">
        <v>0</v>
      </c>
      <c r="P132" s="143">
        <f>O132*H132</f>
        <v>0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AR132" s="145" t="s">
        <v>97</v>
      </c>
      <c r="AT132" s="145" t="s">
        <v>171</v>
      </c>
      <c r="AU132" s="145" t="s">
        <v>79</v>
      </c>
      <c r="AY132" s="13" t="s">
        <v>170</v>
      </c>
      <c r="BE132" s="146">
        <f>IF(N132="základná",J132,0)</f>
        <v>0</v>
      </c>
      <c r="BF132" s="146">
        <f>IF(N132="znížená",J132,0)</f>
        <v>333.69</v>
      </c>
      <c r="BG132" s="146">
        <f>IF(N132="zákl. prenesená",J132,0)</f>
        <v>0</v>
      </c>
      <c r="BH132" s="146">
        <f>IF(N132="zníž. prenesená",J132,0)</f>
        <v>0</v>
      </c>
      <c r="BI132" s="146">
        <f>IF(N132="nulová",J132,0)</f>
        <v>0</v>
      </c>
      <c r="BJ132" s="13" t="s">
        <v>79</v>
      </c>
      <c r="BK132" s="146">
        <f>ROUND(I132*H132,2)</f>
        <v>333.69</v>
      </c>
      <c r="BL132" s="13" t="s">
        <v>97</v>
      </c>
      <c r="BM132" s="145" t="s">
        <v>1201</v>
      </c>
    </row>
    <row r="133" spans="2:65" s="1" customFormat="1" ht="24.2" customHeight="1">
      <c r="B133" s="133"/>
      <c r="C133" s="134" t="s">
        <v>83</v>
      </c>
      <c r="D133" s="134" t="s">
        <v>171</v>
      </c>
      <c r="E133" s="135" t="s">
        <v>1202</v>
      </c>
      <c r="F133" s="136" t="s">
        <v>1203</v>
      </c>
      <c r="G133" s="137" t="s">
        <v>174</v>
      </c>
      <c r="H133" s="138">
        <v>76.709999999999994</v>
      </c>
      <c r="I133" s="139">
        <v>4.37</v>
      </c>
      <c r="J133" s="139">
        <f>ROUND(I133*H133,2)</f>
        <v>335.22</v>
      </c>
      <c r="K133" s="140"/>
      <c r="L133" s="25"/>
      <c r="M133" s="141" t="s">
        <v>1</v>
      </c>
      <c r="N133" s="142" t="s">
        <v>34</v>
      </c>
      <c r="O133" s="143">
        <v>0</v>
      </c>
      <c r="P133" s="143">
        <f>O133*H133</f>
        <v>0</v>
      </c>
      <c r="Q133" s="143">
        <v>0</v>
      </c>
      <c r="R133" s="143">
        <f>Q133*H133</f>
        <v>0</v>
      </c>
      <c r="S133" s="143">
        <v>0</v>
      </c>
      <c r="T133" s="144">
        <f>S133*H133</f>
        <v>0</v>
      </c>
      <c r="AR133" s="145" t="s">
        <v>97</v>
      </c>
      <c r="AT133" s="145" t="s">
        <v>171</v>
      </c>
      <c r="AU133" s="145" t="s">
        <v>79</v>
      </c>
      <c r="AY133" s="13" t="s">
        <v>170</v>
      </c>
      <c r="BE133" s="146">
        <f>IF(N133="základná",J133,0)</f>
        <v>0</v>
      </c>
      <c r="BF133" s="146">
        <f>IF(N133="znížená",J133,0)</f>
        <v>335.22</v>
      </c>
      <c r="BG133" s="146">
        <f>IF(N133="zákl. prenesená",J133,0)</f>
        <v>0</v>
      </c>
      <c r="BH133" s="146">
        <f>IF(N133="zníž. prenesená",J133,0)</f>
        <v>0</v>
      </c>
      <c r="BI133" s="146">
        <f>IF(N133="nulová",J133,0)</f>
        <v>0</v>
      </c>
      <c r="BJ133" s="13" t="s">
        <v>79</v>
      </c>
      <c r="BK133" s="146">
        <f>ROUND(I133*H133,2)</f>
        <v>335.22</v>
      </c>
      <c r="BL133" s="13" t="s">
        <v>97</v>
      </c>
      <c r="BM133" s="145" t="s">
        <v>1204</v>
      </c>
    </row>
    <row r="134" spans="2:65" s="1" customFormat="1" ht="37.9" customHeight="1">
      <c r="B134" s="133"/>
      <c r="C134" s="134" t="s">
        <v>97</v>
      </c>
      <c r="D134" s="134" t="s">
        <v>171</v>
      </c>
      <c r="E134" s="135" t="s">
        <v>1205</v>
      </c>
      <c r="F134" s="136" t="s">
        <v>1206</v>
      </c>
      <c r="G134" s="137" t="s">
        <v>174</v>
      </c>
      <c r="H134" s="138">
        <v>76.709999999999994</v>
      </c>
      <c r="I134" s="139">
        <v>19.350000000000001</v>
      </c>
      <c r="J134" s="139">
        <f>ROUND(I134*H134,2)</f>
        <v>1484.34</v>
      </c>
      <c r="K134" s="140"/>
      <c r="L134" s="25"/>
      <c r="M134" s="141" t="s">
        <v>1</v>
      </c>
      <c r="N134" s="142" t="s">
        <v>34</v>
      </c>
      <c r="O134" s="143">
        <v>0</v>
      </c>
      <c r="P134" s="143">
        <f>O134*H134</f>
        <v>0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AR134" s="145" t="s">
        <v>97</v>
      </c>
      <c r="AT134" s="145" t="s">
        <v>171</v>
      </c>
      <c r="AU134" s="145" t="s">
        <v>79</v>
      </c>
      <c r="AY134" s="13" t="s">
        <v>170</v>
      </c>
      <c r="BE134" s="146">
        <f>IF(N134="základná",J134,0)</f>
        <v>0</v>
      </c>
      <c r="BF134" s="146">
        <f>IF(N134="znížená",J134,0)</f>
        <v>1484.34</v>
      </c>
      <c r="BG134" s="146">
        <f>IF(N134="zákl. prenesená",J134,0)</f>
        <v>0</v>
      </c>
      <c r="BH134" s="146">
        <f>IF(N134="zníž. prenesená",J134,0)</f>
        <v>0</v>
      </c>
      <c r="BI134" s="146">
        <f>IF(N134="nulová",J134,0)</f>
        <v>0</v>
      </c>
      <c r="BJ134" s="13" t="s">
        <v>79</v>
      </c>
      <c r="BK134" s="146">
        <f>ROUND(I134*H134,2)</f>
        <v>1484.34</v>
      </c>
      <c r="BL134" s="13" t="s">
        <v>97</v>
      </c>
      <c r="BM134" s="145" t="s">
        <v>1207</v>
      </c>
    </row>
    <row r="135" spans="2:65" s="1" customFormat="1" ht="16.5" customHeight="1">
      <c r="B135" s="133"/>
      <c r="C135" s="149" t="s">
        <v>104</v>
      </c>
      <c r="D135" s="149" t="s">
        <v>230</v>
      </c>
      <c r="E135" s="150" t="s">
        <v>1208</v>
      </c>
      <c r="F135" s="151" t="s">
        <v>1209</v>
      </c>
      <c r="G135" s="152" t="s">
        <v>174</v>
      </c>
      <c r="H135" s="153">
        <v>78.244</v>
      </c>
      <c r="I135" s="154">
        <v>25.87</v>
      </c>
      <c r="J135" s="154">
        <f>ROUND(I135*H135,2)</f>
        <v>2024.17</v>
      </c>
      <c r="K135" s="155"/>
      <c r="L135" s="156"/>
      <c r="M135" s="157" t="s">
        <v>1</v>
      </c>
      <c r="N135" s="158" t="s">
        <v>34</v>
      </c>
      <c r="O135" s="143">
        <v>0</v>
      </c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AR135" s="145" t="s">
        <v>196</v>
      </c>
      <c r="AT135" s="145" t="s">
        <v>230</v>
      </c>
      <c r="AU135" s="145" t="s">
        <v>79</v>
      </c>
      <c r="AY135" s="13" t="s">
        <v>170</v>
      </c>
      <c r="BE135" s="146">
        <f>IF(N135="základná",J135,0)</f>
        <v>0</v>
      </c>
      <c r="BF135" s="146">
        <f>IF(N135="znížená",J135,0)</f>
        <v>2024.17</v>
      </c>
      <c r="BG135" s="146">
        <f>IF(N135="zákl. prenesená",J135,0)</f>
        <v>0</v>
      </c>
      <c r="BH135" s="146">
        <f>IF(N135="zníž. prenesená",J135,0)</f>
        <v>0</v>
      </c>
      <c r="BI135" s="146">
        <f>IF(N135="nulová",J135,0)</f>
        <v>0</v>
      </c>
      <c r="BJ135" s="13" t="s">
        <v>79</v>
      </c>
      <c r="BK135" s="146">
        <f>ROUND(I135*H135,2)</f>
        <v>2024.17</v>
      </c>
      <c r="BL135" s="13" t="s">
        <v>97</v>
      </c>
      <c r="BM135" s="145" t="s">
        <v>1210</v>
      </c>
    </row>
    <row r="136" spans="2:65" s="11" customFormat="1" ht="22.9" customHeight="1">
      <c r="B136" s="124"/>
      <c r="D136" s="125" t="s">
        <v>67</v>
      </c>
      <c r="E136" s="147" t="s">
        <v>200</v>
      </c>
      <c r="F136" s="147" t="s">
        <v>342</v>
      </c>
      <c r="J136" s="148">
        <f>BK136</f>
        <v>1995.5900000000001</v>
      </c>
      <c r="L136" s="124"/>
      <c r="M136" s="128"/>
      <c r="P136" s="129">
        <f>SUM(P137:P138)</f>
        <v>0</v>
      </c>
      <c r="R136" s="129">
        <f>SUM(R137:R138)</f>
        <v>0</v>
      </c>
      <c r="T136" s="130">
        <f>SUM(T137:T138)</f>
        <v>0</v>
      </c>
      <c r="AR136" s="125" t="s">
        <v>75</v>
      </c>
      <c r="AT136" s="131" t="s">
        <v>67</v>
      </c>
      <c r="AU136" s="131" t="s">
        <v>75</v>
      </c>
      <c r="AY136" s="125" t="s">
        <v>170</v>
      </c>
      <c r="BK136" s="132">
        <f>SUM(BK137:BK138)</f>
        <v>1995.5900000000001</v>
      </c>
    </row>
    <row r="137" spans="2:65" s="1" customFormat="1" ht="37.9" customHeight="1">
      <c r="B137" s="133"/>
      <c r="C137" s="134" t="s">
        <v>108</v>
      </c>
      <c r="D137" s="134" t="s">
        <v>171</v>
      </c>
      <c r="E137" s="135" t="s">
        <v>1211</v>
      </c>
      <c r="F137" s="136" t="s">
        <v>1212</v>
      </c>
      <c r="G137" s="137" t="s">
        <v>182</v>
      </c>
      <c r="H137" s="138">
        <v>127.85</v>
      </c>
      <c r="I137" s="139">
        <v>8.66</v>
      </c>
      <c r="J137" s="139">
        <f>ROUND(I137*H137,2)</f>
        <v>1107.18</v>
      </c>
      <c r="K137" s="140"/>
      <c r="L137" s="25"/>
      <c r="M137" s="141" t="s">
        <v>1</v>
      </c>
      <c r="N137" s="142" t="s">
        <v>34</v>
      </c>
      <c r="O137" s="143">
        <v>0</v>
      </c>
      <c r="P137" s="143">
        <f>O137*H137</f>
        <v>0</v>
      </c>
      <c r="Q137" s="143">
        <v>0</v>
      </c>
      <c r="R137" s="143">
        <f>Q137*H137</f>
        <v>0</v>
      </c>
      <c r="S137" s="143">
        <v>0</v>
      </c>
      <c r="T137" s="144">
        <f>S137*H137</f>
        <v>0</v>
      </c>
      <c r="AR137" s="145" t="s">
        <v>97</v>
      </c>
      <c r="AT137" s="145" t="s">
        <v>171</v>
      </c>
      <c r="AU137" s="145" t="s">
        <v>79</v>
      </c>
      <c r="AY137" s="13" t="s">
        <v>170</v>
      </c>
      <c r="BE137" s="146">
        <f>IF(N137="základná",J137,0)</f>
        <v>0</v>
      </c>
      <c r="BF137" s="146">
        <f>IF(N137="znížená",J137,0)</f>
        <v>1107.18</v>
      </c>
      <c r="BG137" s="146">
        <f>IF(N137="zákl. prenesená",J137,0)</f>
        <v>0</v>
      </c>
      <c r="BH137" s="146">
        <f>IF(N137="zníž. prenesená",J137,0)</f>
        <v>0</v>
      </c>
      <c r="BI137" s="146">
        <f>IF(N137="nulová",J137,0)</f>
        <v>0</v>
      </c>
      <c r="BJ137" s="13" t="s">
        <v>79</v>
      </c>
      <c r="BK137" s="146">
        <f>ROUND(I137*H137,2)</f>
        <v>1107.18</v>
      </c>
      <c r="BL137" s="13" t="s">
        <v>97</v>
      </c>
      <c r="BM137" s="145" t="s">
        <v>1213</v>
      </c>
    </row>
    <row r="138" spans="2:65" s="1" customFormat="1" ht="21.75" customHeight="1">
      <c r="B138" s="133"/>
      <c r="C138" s="149" t="s">
        <v>113</v>
      </c>
      <c r="D138" s="149" t="s">
        <v>230</v>
      </c>
      <c r="E138" s="150" t="s">
        <v>1214</v>
      </c>
      <c r="F138" s="151" t="s">
        <v>1215</v>
      </c>
      <c r="G138" s="152" t="s">
        <v>178</v>
      </c>
      <c r="H138" s="153">
        <v>129.12899999999999</v>
      </c>
      <c r="I138" s="154">
        <v>6.88</v>
      </c>
      <c r="J138" s="154">
        <f>ROUND(I138*H138,2)</f>
        <v>888.41</v>
      </c>
      <c r="K138" s="155"/>
      <c r="L138" s="156"/>
      <c r="M138" s="157" t="s">
        <v>1</v>
      </c>
      <c r="N138" s="158" t="s">
        <v>34</v>
      </c>
      <c r="O138" s="143">
        <v>0</v>
      </c>
      <c r="P138" s="143">
        <f>O138*H138</f>
        <v>0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AR138" s="145" t="s">
        <v>196</v>
      </c>
      <c r="AT138" s="145" t="s">
        <v>230</v>
      </c>
      <c r="AU138" s="145" t="s">
        <v>79</v>
      </c>
      <c r="AY138" s="13" t="s">
        <v>170</v>
      </c>
      <c r="BE138" s="146">
        <f>IF(N138="základná",J138,0)</f>
        <v>0</v>
      </c>
      <c r="BF138" s="146">
        <f>IF(N138="znížená",J138,0)</f>
        <v>888.41</v>
      </c>
      <c r="BG138" s="146">
        <f>IF(N138="zákl. prenesená",J138,0)</f>
        <v>0</v>
      </c>
      <c r="BH138" s="146">
        <f>IF(N138="zníž. prenesená",J138,0)</f>
        <v>0</v>
      </c>
      <c r="BI138" s="146">
        <f>IF(N138="nulová",J138,0)</f>
        <v>0</v>
      </c>
      <c r="BJ138" s="13" t="s">
        <v>79</v>
      </c>
      <c r="BK138" s="146">
        <f>ROUND(I138*H138,2)</f>
        <v>888.41</v>
      </c>
      <c r="BL138" s="13" t="s">
        <v>97</v>
      </c>
      <c r="BM138" s="145" t="s">
        <v>1216</v>
      </c>
    </row>
    <row r="139" spans="2:65" s="11" customFormat="1" ht="22.9" customHeight="1">
      <c r="B139" s="124"/>
      <c r="D139" s="125" t="s">
        <v>67</v>
      </c>
      <c r="E139" s="147" t="s">
        <v>213</v>
      </c>
      <c r="F139" s="147" t="s">
        <v>214</v>
      </c>
      <c r="J139" s="148">
        <f>BK139</f>
        <v>3254.72</v>
      </c>
      <c r="L139" s="124"/>
      <c r="M139" s="128"/>
      <c r="P139" s="129">
        <f>P140</f>
        <v>0</v>
      </c>
      <c r="R139" s="129">
        <f>R140</f>
        <v>0</v>
      </c>
      <c r="T139" s="130">
        <f>T140</f>
        <v>0</v>
      </c>
      <c r="AR139" s="125" t="s">
        <v>75</v>
      </c>
      <c r="AT139" s="131" t="s">
        <v>67</v>
      </c>
      <c r="AU139" s="131" t="s">
        <v>75</v>
      </c>
      <c r="AY139" s="125" t="s">
        <v>170</v>
      </c>
      <c r="BK139" s="132">
        <f>BK140</f>
        <v>3254.72</v>
      </c>
    </row>
    <row r="140" spans="2:65" s="1" customFormat="1" ht="24.2" customHeight="1">
      <c r="B140" s="133"/>
      <c r="C140" s="134" t="s">
        <v>196</v>
      </c>
      <c r="D140" s="134" t="s">
        <v>171</v>
      </c>
      <c r="E140" s="135" t="s">
        <v>216</v>
      </c>
      <c r="F140" s="136" t="s">
        <v>217</v>
      </c>
      <c r="G140" s="137" t="s">
        <v>218</v>
      </c>
      <c r="H140" s="138">
        <v>66.585999999999999</v>
      </c>
      <c r="I140" s="139">
        <v>48.88</v>
      </c>
      <c r="J140" s="139">
        <f>ROUND(I140*H140,2)</f>
        <v>3254.72</v>
      </c>
      <c r="K140" s="140"/>
      <c r="L140" s="25"/>
      <c r="M140" s="159" t="s">
        <v>1</v>
      </c>
      <c r="N140" s="160" t="s">
        <v>34</v>
      </c>
      <c r="O140" s="161">
        <v>0</v>
      </c>
      <c r="P140" s="161">
        <f>O140*H140</f>
        <v>0</v>
      </c>
      <c r="Q140" s="161">
        <v>0</v>
      </c>
      <c r="R140" s="161">
        <f>Q140*H140</f>
        <v>0</v>
      </c>
      <c r="S140" s="161">
        <v>0</v>
      </c>
      <c r="T140" s="162">
        <f>S140*H140</f>
        <v>0</v>
      </c>
      <c r="AR140" s="145" t="s">
        <v>97</v>
      </c>
      <c r="AT140" s="145" t="s">
        <v>171</v>
      </c>
      <c r="AU140" s="145" t="s">
        <v>79</v>
      </c>
      <c r="AY140" s="13" t="s">
        <v>170</v>
      </c>
      <c r="BE140" s="146">
        <f>IF(N140="základná",J140,0)</f>
        <v>0</v>
      </c>
      <c r="BF140" s="146">
        <f>IF(N140="znížená",J140,0)</f>
        <v>3254.72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79</v>
      </c>
      <c r="BK140" s="146">
        <f>ROUND(I140*H140,2)</f>
        <v>3254.72</v>
      </c>
      <c r="BL140" s="13" t="s">
        <v>97</v>
      </c>
      <c r="BM140" s="145" t="s">
        <v>1217</v>
      </c>
    </row>
    <row r="141" spans="2:65" s="1" customFormat="1" ht="6.95" customHeight="1"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25"/>
    </row>
  </sheetData>
  <autoFilter ref="C127:K140" xr:uid="{00000000-0009-0000-0000-00000B000000}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68"/>
  <sheetViews>
    <sheetView showGridLines="0" topLeftCell="A163" workbookViewId="0">
      <selection activeCell="Y23" sqref="Y2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3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3" t="s">
        <v>131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2:46" ht="24.95" customHeight="1">
      <c r="B4" s="16"/>
      <c r="D4" s="17" t="s">
        <v>134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16.5" customHeight="1">
      <c r="B7" s="16"/>
      <c r="E7" s="208" t="str">
        <f>'Rekapitulácia stavby'!K6</f>
        <v>Obnova budovy materskej a základnej školy Vyšná Sitnica</v>
      </c>
      <c r="F7" s="209"/>
      <c r="G7" s="209"/>
      <c r="H7" s="209"/>
      <c r="L7" s="16"/>
    </row>
    <row r="8" spans="2:46" ht="12.75">
      <c r="B8" s="16"/>
      <c r="D8" s="22" t="s">
        <v>135</v>
      </c>
      <c r="L8" s="16"/>
    </row>
    <row r="9" spans="2:46" ht="16.5" customHeight="1">
      <c r="B9" s="16"/>
      <c r="E9" s="208" t="s">
        <v>1190</v>
      </c>
      <c r="F9" s="174"/>
      <c r="G9" s="174"/>
      <c r="H9" s="174"/>
      <c r="L9" s="16"/>
    </row>
    <row r="10" spans="2:46" ht="12" customHeight="1">
      <c r="B10" s="16"/>
      <c r="D10" s="22" t="s">
        <v>137</v>
      </c>
      <c r="L10" s="16"/>
    </row>
    <row r="11" spans="2:46" s="1" customFormat="1" ht="16.5" customHeight="1">
      <c r="B11" s="25"/>
      <c r="E11" s="191" t="s">
        <v>1191</v>
      </c>
      <c r="F11" s="210"/>
      <c r="G11" s="210"/>
      <c r="H11" s="210"/>
      <c r="L11" s="25"/>
    </row>
    <row r="12" spans="2:46" s="1" customFormat="1" ht="12" customHeight="1">
      <c r="B12" s="25"/>
      <c r="D12" s="22" t="s">
        <v>1192</v>
      </c>
      <c r="L12" s="25"/>
    </row>
    <row r="13" spans="2:46" s="1" customFormat="1" ht="30" customHeight="1">
      <c r="B13" s="25"/>
      <c r="E13" s="204" t="s">
        <v>1218</v>
      </c>
      <c r="F13" s="210"/>
      <c r="G13" s="210"/>
      <c r="H13" s="210"/>
      <c r="L13" s="25"/>
    </row>
    <row r="14" spans="2:46" s="1" customFormat="1">
      <c r="B14" s="25"/>
      <c r="L14" s="25"/>
    </row>
    <row r="15" spans="2:46" s="1" customFormat="1" ht="12" customHeight="1">
      <c r="B15" s="25"/>
      <c r="D15" s="22" t="s">
        <v>15</v>
      </c>
      <c r="F15" s="20" t="s">
        <v>1</v>
      </c>
      <c r="I15" s="22" t="s">
        <v>16</v>
      </c>
      <c r="J15" s="20" t="s">
        <v>1</v>
      </c>
      <c r="L15" s="25"/>
    </row>
    <row r="16" spans="2:46" s="1" customFormat="1" ht="12" customHeight="1">
      <c r="B16" s="25"/>
      <c r="D16" s="22" t="s">
        <v>17</v>
      </c>
      <c r="F16" s="20" t="s">
        <v>141</v>
      </c>
      <c r="I16" s="22" t="s">
        <v>19</v>
      </c>
      <c r="J16" s="48">
        <f>'Rekapitulácia stavby'!AN8</f>
        <v>45566</v>
      </c>
      <c r="L16" s="25"/>
    </row>
    <row r="17" spans="2:12" s="1" customFormat="1" ht="10.9" customHeight="1">
      <c r="B17" s="25"/>
      <c r="L17" s="25"/>
    </row>
    <row r="18" spans="2:12" s="1" customFormat="1" ht="12" customHeight="1">
      <c r="B18" s="25"/>
      <c r="D18" s="22" t="s">
        <v>20</v>
      </c>
      <c r="I18" s="22" t="s">
        <v>21</v>
      </c>
      <c r="J18" s="20" t="s">
        <v>1</v>
      </c>
      <c r="L18" s="25"/>
    </row>
    <row r="19" spans="2:12" s="1" customFormat="1" ht="18" customHeight="1">
      <c r="B19" s="25"/>
      <c r="E19" s="20" t="s">
        <v>18</v>
      </c>
      <c r="I19" s="22" t="s">
        <v>22</v>
      </c>
      <c r="J19" s="20" t="s">
        <v>1</v>
      </c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2" t="s">
        <v>23</v>
      </c>
      <c r="I21" s="22" t="s">
        <v>21</v>
      </c>
      <c r="J21" s="20">
        <f>'Rekapitulácia stavby'!AN13</f>
        <v>53789059</v>
      </c>
      <c r="L21" s="25"/>
    </row>
    <row r="22" spans="2:12" s="1" customFormat="1" ht="18" customHeight="1">
      <c r="B22" s="25"/>
      <c r="E22" s="178" t="s">
        <v>1339</v>
      </c>
      <c r="F22" s="178"/>
      <c r="G22" s="178"/>
      <c r="H22" s="178"/>
      <c r="I22" s="22" t="s">
        <v>22</v>
      </c>
      <c r="J22" s="20" t="str">
        <f>'Rekapitulácia stavby'!AN14</f>
        <v>SK2121514241</v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2" t="s">
        <v>24</v>
      </c>
      <c r="I24" s="22" t="s">
        <v>21</v>
      </c>
      <c r="J24" s="20" t="s">
        <v>1</v>
      </c>
      <c r="L24" s="25"/>
    </row>
    <row r="25" spans="2:12" s="1" customFormat="1" ht="18" customHeight="1">
      <c r="B25" s="25"/>
      <c r="E25" s="20" t="s">
        <v>142</v>
      </c>
      <c r="I25" s="22" t="s">
        <v>22</v>
      </c>
      <c r="J25" s="20" t="s">
        <v>1</v>
      </c>
      <c r="L25" s="25"/>
    </row>
    <row r="26" spans="2:12" s="1" customFormat="1" ht="6.95" customHeight="1">
      <c r="B26" s="25"/>
      <c r="L26" s="25"/>
    </row>
    <row r="27" spans="2:12" s="1" customFormat="1" ht="12" customHeight="1">
      <c r="B27" s="25"/>
      <c r="D27" s="22" t="s">
        <v>26</v>
      </c>
      <c r="I27" s="22" t="s">
        <v>21</v>
      </c>
      <c r="J27" s="20" t="s">
        <v>1</v>
      </c>
      <c r="L27" s="25"/>
    </row>
    <row r="28" spans="2:12" s="1" customFormat="1" ht="18" customHeight="1">
      <c r="B28" s="25"/>
      <c r="E28" s="20" t="s">
        <v>143</v>
      </c>
      <c r="I28" s="22" t="s">
        <v>22</v>
      </c>
      <c r="J28" s="20" t="s">
        <v>1</v>
      </c>
      <c r="L28" s="25"/>
    </row>
    <row r="29" spans="2:12" s="1" customFormat="1" ht="6.95" customHeight="1">
      <c r="B29" s="25"/>
      <c r="L29" s="25"/>
    </row>
    <row r="30" spans="2:12" s="1" customFormat="1" ht="12" customHeight="1">
      <c r="B30" s="25"/>
      <c r="D30" s="22" t="s">
        <v>27</v>
      </c>
      <c r="L30" s="25"/>
    </row>
    <row r="31" spans="2:12" s="7" customFormat="1" ht="16.5" customHeight="1">
      <c r="B31" s="90"/>
      <c r="E31" s="180" t="s">
        <v>1</v>
      </c>
      <c r="F31" s="180"/>
      <c r="G31" s="180"/>
      <c r="H31" s="180"/>
      <c r="L31" s="90"/>
    </row>
    <row r="32" spans="2:12" s="1" customFormat="1" ht="6.95" customHeight="1">
      <c r="B32" s="25"/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25.35" customHeight="1">
      <c r="B34" s="25"/>
      <c r="D34" s="91" t="s">
        <v>28</v>
      </c>
      <c r="J34" s="62">
        <f>ROUND(J127, 2)</f>
        <v>14037.77</v>
      </c>
      <c r="L34" s="25"/>
    </row>
    <row r="35" spans="2:12" s="1" customFormat="1" ht="6.95" customHeight="1">
      <c r="B35" s="25"/>
      <c r="D35" s="49"/>
      <c r="E35" s="49"/>
      <c r="F35" s="49"/>
      <c r="G35" s="49"/>
      <c r="H35" s="49"/>
      <c r="I35" s="49"/>
      <c r="J35" s="49"/>
      <c r="K35" s="49"/>
      <c r="L35" s="25"/>
    </row>
    <row r="36" spans="2:12" s="1" customFormat="1" ht="14.45" customHeight="1">
      <c r="B36" s="25"/>
      <c r="F36" s="28" t="s">
        <v>30</v>
      </c>
      <c r="I36" s="28" t="s">
        <v>29</v>
      </c>
      <c r="J36" s="28" t="s">
        <v>31</v>
      </c>
      <c r="L36" s="25"/>
    </row>
    <row r="37" spans="2:12" s="1" customFormat="1" ht="14.45" customHeight="1">
      <c r="B37" s="25"/>
      <c r="D37" s="51" t="s">
        <v>32</v>
      </c>
      <c r="E37" s="30" t="s">
        <v>33</v>
      </c>
      <c r="F37" s="92">
        <f>ROUND((SUM(BE127:BE167)),  2)</f>
        <v>0</v>
      </c>
      <c r="G37" s="93"/>
      <c r="H37" s="93"/>
      <c r="I37" s="94">
        <v>0.2</v>
      </c>
      <c r="J37" s="92">
        <f>ROUND(((SUM(BE127:BE167))*I37),  2)</f>
        <v>0</v>
      </c>
      <c r="L37" s="25"/>
    </row>
    <row r="38" spans="2:12" s="1" customFormat="1" ht="14.45" customHeight="1">
      <c r="B38" s="25"/>
      <c r="E38" s="30" t="s">
        <v>34</v>
      </c>
      <c r="F38" s="81">
        <f>ROUND((SUM(BF127:BF167)),  2)</f>
        <v>14037.77</v>
      </c>
      <c r="I38" s="95">
        <v>0.1</v>
      </c>
      <c r="J38" s="81">
        <f>ROUND(((SUM(BF127:BF167))*I38),  2)</f>
        <v>1403.78</v>
      </c>
      <c r="L38" s="25"/>
    </row>
    <row r="39" spans="2:12" s="1" customFormat="1" ht="14.45" hidden="1" customHeight="1">
      <c r="B39" s="25"/>
      <c r="E39" s="22" t="s">
        <v>35</v>
      </c>
      <c r="F39" s="81">
        <f>ROUND((SUM(BG127:BG167)),  2)</f>
        <v>0</v>
      </c>
      <c r="I39" s="95">
        <v>0.2</v>
      </c>
      <c r="J39" s="81">
        <f>0</f>
        <v>0</v>
      </c>
      <c r="L39" s="25"/>
    </row>
    <row r="40" spans="2:12" s="1" customFormat="1" ht="14.45" hidden="1" customHeight="1">
      <c r="B40" s="25"/>
      <c r="E40" s="22" t="s">
        <v>36</v>
      </c>
      <c r="F40" s="81">
        <f>ROUND((SUM(BH127:BH167)),  2)</f>
        <v>0</v>
      </c>
      <c r="I40" s="95">
        <v>0.2</v>
      </c>
      <c r="J40" s="81">
        <f>0</f>
        <v>0</v>
      </c>
      <c r="L40" s="25"/>
    </row>
    <row r="41" spans="2:12" s="1" customFormat="1" ht="14.45" hidden="1" customHeight="1">
      <c r="B41" s="25"/>
      <c r="E41" s="30" t="s">
        <v>37</v>
      </c>
      <c r="F41" s="92">
        <f>ROUND((SUM(BI127:BI167)),  2)</f>
        <v>0</v>
      </c>
      <c r="G41" s="93"/>
      <c r="H41" s="93"/>
      <c r="I41" s="94">
        <v>0</v>
      </c>
      <c r="J41" s="92">
        <f>0</f>
        <v>0</v>
      </c>
      <c r="L41" s="25"/>
    </row>
    <row r="42" spans="2:12" s="1" customFormat="1" ht="6.95" customHeight="1">
      <c r="B42" s="25"/>
      <c r="L42" s="25"/>
    </row>
    <row r="43" spans="2:12" s="1" customFormat="1" ht="25.35" customHeight="1">
      <c r="B43" s="25"/>
      <c r="C43" s="96"/>
      <c r="D43" s="97" t="s">
        <v>38</v>
      </c>
      <c r="E43" s="53"/>
      <c r="F43" s="53"/>
      <c r="G43" s="98" t="s">
        <v>39</v>
      </c>
      <c r="H43" s="99" t="s">
        <v>40</v>
      </c>
      <c r="I43" s="53"/>
      <c r="J43" s="100">
        <f>SUM(J34:J41)</f>
        <v>15441.550000000001</v>
      </c>
      <c r="K43" s="101"/>
      <c r="L43" s="25"/>
    </row>
    <row r="44" spans="2:12" s="1" customFormat="1" ht="14.45" customHeight="1">
      <c r="B44" s="25"/>
      <c r="L44" s="25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43</v>
      </c>
      <c r="E61" s="27"/>
      <c r="F61" s="102" t="s">
        <v>44</v>
      </c>
      <c r="G61" s="39" t="s">
        <v>43</v>
      </c>
      <c r="H61" s="27"/>
      <c r="I61" s="27"/>
      <c r="J61" s="103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43</v>
      </c>
      <c r="E76" s="27"/>
      <c r="F76" s="102" t="s">
        <v>44</v>
      </c>
      <c r="G76" s="39" t="s">
        <v>43</v>
      </c>
      <c r="H76" s="27"/>
      <c r="I76" s="27"/>
      <c r="J76" s="103" t="s">
        <v>44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145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16.5" customHeight="1">
      <c r="B85" s="25"/>
      <c r="E85" s="208" t="str">
        <f>E7</f>
        <v>Obnova budovy materskej a základnej školy Vyšná Sitnica</v>
      </c>
      <c r="F85" s="209"/>
      <c r="G85" s="209"/>
      <c r="H85" s="209"/>
      <c r="L85" s="25"/>
    </row>
    <row r="86" spans="2:12" ht="12" customHeight="1">
      <c r="B86" s="16"/>
      <c r="C86" s="22" t="s">
        <v>135</v>
      </c>
      <c r="L86" s="16"/>
    </row>
    <row r="87" spans="2:12" ht="16.5" customHeight="1">
      <c r="B87" s="16"/>
      <c r="E87" s="208" t="s">
        <v>1190</v>
      </c>
      <c r="F87" s="174"/>
      <c r="G87" s="174"/>
      <c r="H87" s="174"/>
      <c r="L87" s="16"/>
    </row>
    <row r="88" spans="2:12" ht="12" customHeight="1">
      <c r="B88" s="16"/>
      <c r="C88" s="22" t="s">
        <v>137</v>
      </c>
      <c r="L88" s="16"/>
    </row>
    <row r="89" spans="2:12" s="1" customFormat="1" ht="16.5" customHeight="1">
      <c r="B89" s="25"/>
      <c r="E89" s="191" t="s">
        <v>1191</v>
      </c>
      <c r="F89" s="210"/>
      <c r="G89" s="210"/>
      <c r="H89" s="210"/>
      <c r="L89" s="25"/>
    </row>
    <row r="90" spans="2:12" s="1" customFormat="1" ht="12" customHeight="1">
      <c r="B90" s="25"/>
      <c r="C90" s="22" t="s">
        <v>1192</v>
      </c>
      <c r="L90" s="25"/>
    </row>
    <row r="91" spans="2:12" s="1" customFormat="1" ht="30" customHeight="1">
      <c r="B91" s="25"/>
      <c r="E91" s="204" t="str">
        <f>E13</f>
        <v>1 - Vnútorné rozvody inžinierskych sietí okrem vykurovania a teplej vody</v>
      </c>
      <c r="F91" s="210"/>
      <c r="G91" s="210"/>
      <c r="H91" s="210"/>
      <c r="L91" s="25"/>
    </row>
    <row r="92" spans="2:12" s="1" customFormat="1" ht="6.95" customHeight="1">
      <c r="B92" s="25"/>
      <c r="L92" s="25"/>
    </row>
    <row r="93" spans="2:12" s="1" customFormat="1" ht="12" customHeight="1">
      <c r="B93" s="25"/>
      <c r="C93" s="22" t="s">
        <v>17</v>
      </c>
      <c r="F93" s="20" t="str">
        <f>F16</f>
        <v>Vyšná Sitnica súp. č.: 1, parcela č.: KN-C 178</v>
      </c>
      <c r="I93" s="22" t="s">
        <v>19</v>
      </c>
      <c r="J93" s="48">
        <f>IF(J16="","",J16)</f>
        <v>45566</v>
      </c>
      <c r="L93" s="25"/>
    </row>
    <row r="94" spans="2:12" s="1" customFormat="1" ht="6.95" customHeight="1">
      <c r="B94" s="25"/>
      <c r="L94" s="25"/>
    </row>
    <row r="95" spans="2:12" s="1" customFormat="1" ht="15.2" customHeight="1">
      <c r="B95" s="25"/>
      <c r="C95" s="22" t="s">
        <v>20</v>
      </c>
      <c r="F95" s="20" t="str">
        <f>E19</f>
        <v xml:space="preserve"> </v>
      </c>
      <c r="I95" s="22" t="s">
        <v>24</v>
      </c>
      <c r="J95" s="23" t="str">
        <f>E25</f>
        <v>Ing. Rastislav Chamaj</v>
      </c>
      <c r="L95" s="25"/>
    </row>
    <row r="96" spans="2:12" s="1" customFormat="1" ht="15.2" customHeight="1">
      <c r="B96" s="25"/>
      <c r="C96" s="22" t="s">
        <v>23</v>
      </c>
      <c r="F96" s="20" t="str">
        <f>IF(E22="","",E22)</f>
        <v>ZOYTEC s.r.o. Okružná 3032/33, Prešov 080 01</v>
      </c>
      <c r="I96" s="22" t="s">
        <v>26</v>
      </c>
      <c r="J96" s="23" t="str">
        <f>E28</f>
        <v>Ing. Ján Hlinka</v>
      </c>
      <c r="L96" s="25"/>
    </row>
    <row r="97" spans="2:47" s="1" customFormat="1" ht="10.35" customHeight="1">
      <c r="B97" s="25"/>
      <c r="L97" s="25"/>
    </row>
    <row r="98" spans="2:47" s="1" customFormat="1" ht="29.25" customHeight="1">
      <c r="B98" s="25"/>
      <c r="C98" s="104" t="s">
        <v>146</v>
      </c>
      <c r="D98" s="96"/>
      <c r="E98" s="96"/>
      <c r="F98" s="96"/>
      <c r="G98" s="96"/>
      <c r="H98" s="96"/>
      <c r="I98" s="96"/>
      <c r="J98" s="105" t="s">
        <v>147</v>
      </c>
      <c r="K98" s="96"/>
      <c r="L98" s="25"/>
    </row>
    <row r="99" spans="2:47" s="1" customFormat="1" ht="10.35" customHeight="1">
      <c r="B99" s="25"/>
      <c r="L99" s="25"/>
    </row>
    <row r="100" spans="2:47" s="1" customFormat="1" ht="22.9" customHeight="1">
      <c r="B100" s="25"/>
      <c r="C100" s="106" t="s">
        <v>148</v>
      </c>
      <c r="J100" s="62">
        <f>J127</f>
        <v>14037.77</v>
      </c>
      <c r="L100" s="25"/>
      <c r="AU100" s="13" t="s">
        <v>149</v>
      </c>
    </row>
    <row r="101" spans="2:47" s="8" customFormat="1" ht="24.95" customHeight="1">
      <c r="B101" s="107"/>
      <c r="D101" s="108" t="s">
        <v>339</v>
      </c>
      <c r="E101" s="109"/>
      <c r="F101" s="109"/>
      <c r="G101" s="109"/>
      <c r="H101" s="109"/>
      <c r="I101" s="109"/>
      <c r="J101" s="110">
        <f>J128</f>
        <v>14037.77</v>
      </c>
      <c r="L101" s="107"/>
    </row>
    <row r="102" spans="2:47" s="9" customFormat="1" ht="19.899999999999999" customHeight="1">
      <c r="B102" s="111"/>
      <c r="D102" s="112" t="s">
        <v>340</v>
      </c>
      <c r="E102" s="113"/>
      <c r="F102" s="113"/>
      <c r="G102" s="113"/>
      <c r="H102" s="113"/>
      <c r="I102" s="113"/>
      <c r="J102" s="114">
        <f>J129</f>
        <v>12163.060000000001</v>
      </c>
      <c r="L102" s="111"/>
    </row>
    <row r="103" spans="2:47" s="9" customFormat="1" ht="19.899999999999999" customHeight="1">
      <c r="B103" s="111"/>
      <c r="D103" s="112" t="s">
        <v>1219</v>
      </c>
      <c r="E103" s="113"/>
      <c r="F103" s="113"/>
      <c r="G103" s="113"/>
      <c r="H103" s="113"/>
      <c r="I103" s="113"/>
      <c r="J103" s="114">
        <f>J162</f>
        <v>1874.71</v>
      </c>
      <c r="L103" s="111"/>
    </row>
    <row r="104" spans="2:47" s="1" customFormat="1" ht="21.75" customHeight="1">
      <c r="B104" s="25"/>
      <c r="L104" s="25"/>
    </row>
    <row r="105" spans="2:47" s="1" customFormat="1" ht="6.95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5"/>
    </row>
    <row r="109" spans="2:47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5"/>
    </row>
    <row r="110" spans="2:47" s="1" customFormat="1" ht="24.95" customHeight="1">
      <c r="B110" s="25"/>
      <c r="C110" s="17" t="s">
        <v>156</v>
      </c>
      <c r="L110" s="25"/>
    </row>
    <row r="111" spans="2:47" s="1" customFormat="1" ht="6.95" customHeight="1">
      <c r="B111" s="25"/>
      <c r="L111" s="25"/>
    </row>
    <row r="112" spans="2:47" s="1" customFormat="1" ht="12" customHeight="1">
      <c r="B112" s="25"/>
      <c r="C112" s="22" t="s">
        <v>13</v>
      </c>
      <c r="L112" s="25"/>
    </row>
    <row r="113" spans="2:63" s="1" customFormat="1" ht="16.5" customHeight="1">
      <c r="B113" s="25"/>
      <c r="E113" s="208" t="str">
        <f>E7</f>
        <v>Obnova budovy materskej a základnej školy Vyšná Sitnica</v>
      </c>
      <c r="F113" s="209"/>
      <c r="G113" s="209"/>
      <c r="H113" s="209"/>
      <c r="L113" s="25"/>
    </row>
    <row r="114" spans="2:63" ht="12" customHeight="1">
      <c r="B114" s="16"/>
      <c r="C114" s="22" t="s">
        <v>135</v>
      </c>
      <c r="L114" s="16"/>
    </row>
    <row r="115" spans="2:63" ht="16.5" customHeight="1">
      <c r="B115" s="16"/>
      <c r="E115" s="208" t="s">
        <v>1190</v>
      </c>
      <c r="F115" s="174"/>
      <c r="G115" s="174"/>
      <c r="H115" s="174"/>
      <c r="L115" s="16"/>
    </row>
    <row r="116" spans="2:63" ht="12" customHeight="1">
      <c r="B116" s="16"/>
      <c r="C116" s="22" t="s">
        <v>137</v>
      </c>
      <c r="L116" s="16"/>
    </row>
    <row r="117" spans="2:63" s="1" customFormat="1" ht="16.5" customHeight="1">
      <c r="B117" s="25"/>
      <c r="E117" s="191" t="s">
        <v>1191</v>
      </c>
      <c r="F117" s="210"/>
      <c r="G117" s="210"/>
      <c r="H117" s="210"/>
      <c r="L117" s="25"/>
    </row>
    <row r="118" spans="2:63" s="1" customFormat="1" ht="12" customHeight="1">
      <c r="B118" s="25"/>
      <c r="C118" s="22" t="s">
        <v>1192</v>
      </c>
      <c r="L118" s="25"/>
    </row>
    <row r="119" spans="2:63" s="1" customFormat="1" ht="30" customHeight="1">
      <c r="B119" s="25"/>
      <c r="E119" s="204" t="str">
        <f>E13</f>
        <v>1 - Vnútorné rozvody inžinierskych sietí okrem vykurovania a teplej vody</v>
      </c>
      <c r="F119" s="210"/>
      <c r="G119" s="210"/>
      <c r="H119" s="210"/>
      <c r="L119" s="25"/>
    </row>
    <row r="120" spans="2:63" s="1" customFormat="1" ht="6.95" customHeight="1">
      <c r="B120" s="25"/>
      <c r="L120" s="25"/>
    </row>
    <row r="121" spans="2:63" s="1" customFormat="1" ht="12" customHeight="1">
      <c r="B121" s="25"/>
      <c r="C121" s="22" t="s">
        <v>17</v>
      </c>
      <c r="F121" s="20" t="str">
        <f>F16</f>
        <v>Vyšná Sitnica súp. č.: 1, parcela č.: KN-C 178</v>
      </c>
      <c r="I121" s="22" t="s">
        <v>19</v>
      </c>
      <c r="J121" s="48">
        <f>IF(J16="","",J16)</f>
        <v>45566</v>
      </c>
      <c r="L121" s="25"/>
    </row>
    <row r="122" spans="2:63" s="1" customFormat="1" ht="6.95" customHeight="1">
      <c r="B122" s="25"/>
      <c r="L122" s="25"/>
    </row>
    <row r="123" spans="2:63" s="1" customFormat="1" ht="15.2" customHeight="1">
      <c r="B123" s="25"/>
      <c r="C123" s="22" t="s">
        <v>20</v>
      </c>
      <c r="F123" s="20" t="str">
        <f>E19</f>
        <v xml:space="preserve"> </v>
      </c>
      <c r="I123" s="22" t="s">
        <v>24</v>
      </c>
      <c r="J123" s="23" t="str">
        <f>E25</f>
        <v>Ing. Rastislav Chamaj</v>
      </c>
      <c r="L123" s="25"/>
    </row>
    <row r="124" spans="2:63" s="1" customFormat="1" ht="15.2" customHeight="1">
      <c r="B124" s="25"/>
      <c r="C124" s="22" t="s">
        <v>23</v>
      </c>
      <c r="F124" s="20" t="str">
        <f>IF(E22="","",E22)</f>
        <v>ZOYTEC s.r.o. Okružná 3032/33, Prešov 080 01</v>
      </c>
      <c r="I124" s="22" t="s">
        <v>26</v>
      </c>
      <c r="J124" s="23" t="str">
        <f>E28</f>
        <v>Ing. Ján Hlinka</v>
      </c>
      <c r="L124" s="25"/>
    </row>
    <row r="125" spans="2:63" s="1" customFormat="1" ht="10.35" customHeight="1">
      <c r="B125" s="25"/>
      <c r="L125" s="25"/>
    </row>
    <row r="126" spans="2:63" s="10" customFormat="1" ht="29.25" customHeight="1">
      <c r="B126" s="115"/>
      <c r="C126" s="116" t="s">
        <v>157</v>
      </c>
      <c r="D126" s="117" t="s">
        <v>53</v>
      </c>
      <c r="E126" s="117" t="s">
        <v>49</v>
      </c>
      <c r="F126" s="117" t="s">
        <v>50</v>
      </c>
      <c r="G126" s="117" t="s">
        <v>158</v>
      </c>
      <c r="H126" s="117" t="s">
        <v>159</v>
      </c>
      <c r="I126" s="117" t="s">
        <v>160</v>
      </c>
      <c r="J126" s="118" t="s">
        <v>147</v>
      </c>
      <c r="K126" s="119" t="s">
        <v>161</v>
      </c>
      <c r="L126" s="115"/>
      <c r="M126" s="55" t="s">
        <v>1</v>
      </c>
      <c r="N126" s="56" t="s">
        <v>32</v>
      </c>
      <c r="O126" s="56" t="s">
        <v>162</v>
      </c>
      <c r="P126" s="56" t="s">
        <v>163</v>
      </c>
      <c r="Q126" s="56" t="s">
        <v>164</v>
      </c>
      <c r="R126" s="56" t="s">
        <v>165</v>
      </c>
      <c r="S126" s="56" t="s">
        <v>166</v>
      </c>
      <c r="T126" s="57" t="s">
        <v>167</v>
      </c>
    </row>
    <row r="127" spans="2:63" s="1" customFormat="1" ht="22.9" customHeight="1">
      <c r="B127" s="25"/>
      <c r="C127" s="60" t="s">
        <v>148</v>
      </c>
      <c r="J127" s="120">
        <f>BK127</f>
        <v>14037.77</v>
      </c>
      <c r="L127" s="25"/>
      <c r="M127" s="58"/>
      <c r="N127" s="49"/>
      <c r="O127" s="49"/>
      <c r="P127" s="121">
        <f>P128</f>
        <v>0</v>
      </c>
      <c r="Q127" s="49"/>
      <c r="R127" s="121">
        <f>R128</f>
        <v>0</v>
      </c>
      <c r="S127" s="49"/>
      <c r="T127" s="122">
        <f>T128</f>
        <v>0</v>
      </c>
      <c r="AT127" s="13" t="s">
        <v>67</v>
      </c>
      <c r="AU127" s="13" t="s">
        <v>149</v>
      </c>
      <c r="BK127" s="123">
        <f>BK128</f>
        <v>14037.77</v>
      </c>
    </row>
    <row r="128" spans="2:63" s="11" customFormat="1" ht="25.9" customHeight="1">
      <c r="B128" s="124"/>
      <c r="D128" s="125" t="s">
        <v>67</v>
      </c>
      <c r="E128" s="126" t="s">
        <v>230</v>
      </c>
      <c r="F128" s="126" t="s">
        <v>459</v>
      </c>
      <c r="J128" s="127">
        <f>BK128</f>
        <v>14037.77</v>
      </c>
      <c r="L128" s="124"/>
      <c r="M128" s="128"/>
      <c r="P128" s="129">
        <f>P129+P162</f>
        <v>0</v>
      </c>
      <c r="R128" s="129">
        <f>R129+R162</f>
        <v>0</v>
      </c>
      <c r="T128" s="130">
        <f>T129+T162</f>
        <v>0</v>
      </c>
      <c r="AR128" s="125" t="s">
        <v>83</v>
      </c>
      <c r="AT128" s="131" t="s">
        <v>67</v>
      </c>
      <c r="AU128" s="131" t="s">
        <v>68</v>
      </c>
      <c r="AY128" s="125" t="s">
        <v>170</v>
      </c>
      <c r="BK128" s="132">
        <f>BK129+BK162</f>
        <v>14037.77</v>
      </c>
    </row>
    <row r="129" spans="2:65" s="11" customFormat="1" ht="22.9" customHeight="1">
      <c r="B129" s="124"/>
      <c r="D129" s="125" t="s">
        <v>67</v>
      </c>
      <c r="E129" s="147" t="s">
        <v>460</v>
      </c>
      <c r="F129" s="147" t="s">
        <v>461</v>
      </c>
      <c r="J129" s="148">
        <f>BK129</f>
        <v>12163.060000000001</v>
      </c>
      <c r="L129" s="124"/>
      <c r="M129" s="128"/>
      <c r="P129" s="129">
        <f>SUM(P130:P161)</f>
        <v>0</v>
      </c>
      <c r="R129" s="129">
        <f>SUM(R130:R161)</f>
        <v>0</v>
      </c>
      <c r="T129" s="130">
        <f>SUM(T130:T161)</f>
        <v>0</v>
      </c>
      <c r="AR129" s="125" t="s">
        <v>83</v>
      </c>
      <c r="AT129" s="131" t="s">
        <v>67</v>
      </c>
      <c r="AU129" s="131" t="s">
        <v>75</v>
      </c>
      <c r="AY129" s="125" t="s">
        <v>170</v>
      </c>
      <c r="BK129" s="132">
        <f>SUM(BK130:BK161)</f>
        <v>12163.060000000001</v>
      </c>
    </row>
    <row r="130" spans="2:65" s="1" customFormat="1" ht="16.5" customHeight="1">
      <c r="B130" s="133"/>
      <c r="C130" s="149" t="s">
        <v>75</v>
      </c>
      <c r="D130" s="149" t="s">
        <v>230</v>
      </c>
      <c r="E130" s="150" t="s">
        <v>1220</v>
      </c>
      <c r="F130" s="151" t="s">
        <v>1221</v>
      </c>
      <c r="G130" s="152" t="s">
        <v>178</v>
      </c>
      <c r="H130" s="153">
        <v>62</v>
      </c>
      <c r="I130" s="154">
        <v>2.95</v>
      </c>
      <c r="J130" s="154">
        <f t="shared" ref="J130:J161" si="0">ROUND(I130*H130,2)</f>
        <v>182.9</v>
      </c>
      <c r="K130" s="155"/>
      <c r="L130" s="156"/>
      <c r="M130" s="157" t="s">
        <v>1</v>
      </c>
      <c r="N130" s="158" t="s">
        <v>34</v>
      </c>
      <c r="O130" s="143">
        <v>0</v>
      </c>
      <c r="P130" s="143">
        <f t="shared" ref="P130:P161" si="1">O130*H130</f>
        <v>0</v>
      </c>
      <c r="Q130" s="143">
        <v>0</v>
      </c>
      <c r="R130" s="143">
        <f t="shared" ref="R130:R161" si="2">Q130*H130</f>
        <v>0</v>
      </c>
      <c r="S130" s="143">
        <v>0</v>
      </c>
      <c r="T130" s="144">
        <f t="shared" ref="T130:T161" si="3">S130*H130</f>
        <v>0</v>
      </c>
      <c r="AR130" s="145" t="s">
        <v>789</v>
      </c>
      <c r="AT130" s="145" t="s">
        <v>230</v>
      </c>
      <c r="AU130" s="145" t="s">
        <v>79</v>
      </c>
      <c r="AY130" s="13" t="s">
        <v>170</v>
      </c>
      <c r="BE130" s="146">
        <f t="shared" ref="BE130:BE161" si="4">IF(N130="základná",J130,0)</f>
        <v>0</v>
      </c>
      <c r="BF130" s="146">
        <f t="shared" ref="BF130:BF161" si="5">IF(N130="znížená",J130,0)</f>
        <v>182.9</v>
      </c>
      <c r="BG130" s="146">
        <f t="shared" ref="BG130:BG161" si="6">IF(N130="zákl. prenesená",J130,0)</f>
        <v>0</v>
      </c>
      <c r="BH130" s="146">
        <f t="shared" ref="BH130:BH161" si="7">IF(N130="zníž. prenesená",J130,0)</f>
        <v>0</v>
      </c>
      <c r="BI130" s="146">
        <f t="shared" ref="BI130:BI161" si="8">IF(N130="nulová",J130,0)</f>
        <v>0</v>
      </c>
      <c r="BJ130" s="13" t="s">
        <v>79</v>
      </c>
      <c r="BK130" s="146">
        <f t="shared" ref="BK130:BK161" si="9">ROUND(I130*H130,2)</f>
        <v>182.9</v>
      </c>
      <c r="BL130" s="13" t="s">
        <v>464</v>
      </c>
      <c r="BM130" s="145" t="s">
        <v>1222</v>
      </c>
    </row>
    <row r="131" spans="2:65" s="1" customFormat="1" ht="24.2" customHeight="1">
      <c r="B131" s="133"/>
      <c r="C131" s="149" t="s">
        <v>79</v>
      </c>
      <c r="D131" s="149" t="s">
        <v>230</v>
      </c>
      <c r="E131" s="150" t="s">
        <v>1223</v>
      </c>
      <c r="F131" s="151" t="s">
        <v>1224</v>
      </c>
      <c r="G131" s="152" t="s">
        <v>178</v>
      </c>
      <c r="H131" s="153">
        <v>2</v>
      </c>
      <c r="I131" s="154">
        <v>2.79</v>
      </c>
      <c r="J131" s="154">
        <f t="shared" si="0"/>
        <v>5.58</v>
      </c>
      <c r="K131" s="155"/>
      <c r="L131" s="156"/>
      <c r="M131" s="157" t="s">
        <v>1</v>
      </c>
      <c r="N131" s="158" t="s">
        <v>34</v>
      </c>
      <c r="O131" s="143">
        <v>0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789</v>
      </c>
      <c r="AT131" s="145" t="s">
        <v>230</v>
      </c>
      <c r="AU131" s="145" t="s">
        <v>79</v>
      </c>
      <c r="AY131" s="13" t="s">
        <v>170</v>
      </c>
      <c r="BE131" s="146">
        <f t="shared" si="4"/>
        <v>0</v>
      </c>
      <c r="BF131" s="146">
        <f t="shared" si="5"/>
        <v>5.58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79</v>
      </c>
      <c r="BK131" s="146">
        <f t="shared" si="9"/>
        <v>5.58</v>
      </c>
      <c r="BL131" s="13" t="s">
        <v>464</v>
      </c>
      <c r="BM131" s="145" t="s">
        <v>1225</v>
      </c>
    </row>
    <row r="132" spans="2:65" s="1" customFormat="1" ht="24.2" customHeight="1">
      <c r="B132" s="133"/>
      <c r="C132" s="149" t="s">
        <v>83</v>
      </c>
      <c r="D132" s="149" t="s">
        <v>230</v>
      </c>
      <c r="E132" s="150" t="s">
        <v>1226</v>
      </c>
      <c r="F132" s="151" t="s">
        <v>1227</v>
      </c>
      <c r="G132" s="152" t="s">
        <v>178</v>
      </c>
      <c r="H132" s="153">
        <v>7</v>
      </c>
      <c r="I132" s="154">
        <v>2.68</v>
      </c>
      <c r="J132" s="154">
        <f t="shared" si="0"/>
        <v>18.760000000000002</v>
      </c>
      <c r="K132" s="155"/>
      <c r="L132" s="156"/>
      <c r="M132" s="157" t="s">
        <v>1</v>
      </c>
      <c r="N132" s="158" t="s">
        <v>34</v>
      </c>
      <c r="O132" s="143">
        <v>0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789</v>
      </c>
      <c r="AT132" s="145" t="s">
        <v>230</v>
      </c>
      <c r="AU132" s="145" t="s">
        <v>79</v>
      </c>
      <c r="AY132" s="13" t="s">
        <v>170</v>
      </c>
      <c r="BE132" s="146">
        <f t="shared" si="4"/>
        <v>0</v>
      </c>
      <c r="BF132" s="146">
        <f t="shared" si="5"/>
        <v>18.760000000000002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79</v>
      </c>
      <c r="BK132" s="146">
        <f t="shared" si="9"/>
        <v>18.760000000000002</v>
      </c>
      <c r="BL132" s="13" t="s">
        <v>464</v>
      </c>
      <c r="BM132" s="145" t="s">
        <v>1228</v>
      </c>
    </row>
    <row r="133" spans="2:65" s="1" customFormat="1" ht="24.2" customHeight="1">
      <c r="B133" s="133"/>
      <c r="C133" s="149" t="s">
        <v>97</v>
      </c>
      <c r="D133" s="149" t="s">
        <v>230</v>
      </c>
      <c r="E133" s="150" t="s">
        <v>1229</v>
      </c>
      <c r="F133" s="151" t="s">
        <v>1230</v>
      </c>
      <c r="G133" s="152" t="s">
        <v>178</v>
      </c>
      <c r="H133" s="153">
        <v>1</v>
      </c>
      <c r="I133" s="154">
        <v>262.77999999999997</v>
      </c>
      <c r="J133" s="154">
        <f t="shared" si="0"/>
        <v>262.77999999999997</v>
      </c>
      <c r="K133" s="155"/>
      <c r="L133" s="156"/>
      <c r="M133" s="157" t="s">
        <v>1</v>
      </c>
      <c r="N133" s="158" t="s">
        <v>34</v>
      </c>
      <c r="O133" s="143">
        <v>0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789</v>
      </c>
      <c r="AT133" s="145" t="s">
        <v>230</v>
      </c>
      <c r="AU133" s="145" t="s">
        <v>79</v>
      </c>
      <c r="AY133" s="13" t="s">
        <v>170</v>
      </c>
      <c r="BE133" s="146">
        <f t="shared" si="4"/>
        <v>0</v>
      </c>
      <c r="BF133" s="146">
        <f t="shared" si="5"/>
        <v>262.77999999999997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79</v>
      </c>
      <c r="BK133" s="146">
        <f t="shared" si="9"/>
        <v>262.77999999999997</v>
      </c>
      <c r="BL133" s="13" t="s">
        <v>464</v>
      </c>
      <c r="BM133" s="145" t="s">
        <v>1231</v>
      </c>
    </row>
    <row r="134" spans="2:65" s="1" customFormat="1" ht="24.2" customHeight="1">
      <c r="B134" s="133"/>
      <c r="C134" s="149" t="s">
        <v>104</v>
      </c>
      <c r="D134" s="149" t="s">
        <v>230</v>
      </c>
      <c r="E134" s="150" t="s">
        <v>1232</v>
      </c>
      <c r="F134" s="151" t="s">
        <v>1233</v>
      </c>
      <c r="G134" s="152" t="s">
        <v>178</v>
      </c>
      <c r="H134" s="153">
        <v>1</v>
      </c>
      <c r="I134" s="154">
        <v>467.06</v>
      </c>
      <c r="J134" s="154">
        <f t="shared" si="0"/>
        <v>467.06</v>
      </c>
      <c r="K134" s="155"/>
      <c r="L134" s="156"/>
      <c r="M134" s="157" t="s">
        <v>1</v>
      </c>
      <c r="N134" s="158" t="s">
        <v>34</v>
      </c>
      <c r="O134" s="143">
        <v>0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789</v>
      </c>
      <c r="AT134" s="145" t="s">
        <v>230</v>
      </c>
      <c r="AU134" s="145" t="s">
        <v>79</v>
      </c>
      <c r="AY134" s="13" t="s">
        <v>170</v>
      </c>
      <c r="BE134" s="146">
        <f t="shared" si="4"/>
        <v>0</v>
      </c>
      <c r="BF134" s="146">
        <f t="shared" si="5"/>
        <v>467.06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79</v>
      </c>
      <c r="BK134" s="146">
        <f t="shared" si="9"/>
        <v>467.06</v>
      </c>
      <c r="BL134" s="13" t="s">
        <v>464</v>
      </c>
      <c r="BM134" s="145" t="s">
        <v>1234</v>
      </c>
    </row>
    <row r="135" spans="2:65" s="1" customFormat="1" ht="24.2" customHeight="1">
      <c r="B135" s="133"/>
      <c r="C135" s="149" t="s">
        <v>108</v>
      </c>
      <c r="D135" s="149" t="s">
        <v>230</v>
      </c>
      <c r="E135" s="150" t="s">
        <v>1235</v>
      </c>
      <c r="F135" s="151" t="s">
        <v>1236</v>
      </c>
      <c r="G135" s="152" t="s">
        <v>178</v>
      </c>
      <c r="H135" s="153">
        <v>1</v>
      </c>
      <c r="I135" s="154">
        <v>90.85</v>
      </c>
      <c r="J135" s="154">
        <f t="shared" si="0"/>
        <v>90.85</v>
      </c>
      <c r="K135" s="155"/>
      <c r="L135" s="156"/>
      <c r="M135" s="157" t="s">
        <v>1</v>
      </c>
      <c r="N135" s="158" t="s">
        <v>34</v>
      </c>
      <c r="O135" s="143">
        <v>0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789</v>
      </c>
      <c r="AT135" s="145" t="s">
        <v>230</v>
      </c>
      <c r="AU135" s="145" t="s">
        <v>79</v>
      </c>
      <c r="AY135" s="13" t="s">
        <v>170</v>
      </c>
      <c r="BE135" s="146">
        <f t="shared" si="4"/>
        <v>0</v>
      </c>
      <c r="BF135" s="146">
        <f t="shared" si="5"/>
        <v>90.85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79</v>
      </c>
      <c r="BK135" s="146">
        <f t="shared" si="9"/>
        <v>90.85</v>
      </c>
      <c r="BL135" s="13" t="s">
        <v>464</v>
      </c>
      <c r="BM135" s="145" t="s">
        <v>1237</v>
      </c>
    </row>
    <row r="136" spans="2:65" s="1" customFormat="1" ht="24.2" customHeight="1">
      <c r="B136" s="133"/>
      <c r="C136" s="134" t="s">
        <v>113</v>
      </c>
      <c r="D136" s="134" t="s">
        <v>171</v>
      </c>
      <c r="E136" s="135" t="s">
        <v>1238</v>
      </c>
      <c r="F136" s="136" t="s">
        <v>1239</v>
      </c>
      <c r="G136" s="137" t="s">
        <v>178</v>
      </c>
      <c r="H136" s="138">
        <v>16</v>
      </c>
      <c r="I136" s="139">
        <v>6.71</v>
      </c>
      <c r="J136" s="139">
        <f t="shared" si="0"/>
        <v>107.36</v>
      </c>
      <c r="K136" s="140"/>
      <c r="L136" s="25"/>
      <c r="M136" s="141" t="s">
        <v>1</v>
      </c>
      <c r="N136" s="142" t="s">
        <v>34</v>
      </c>
      <c r="O136" s="143">
        <v>0</v>
      </c>
      <c r="P136" s="143">
        <f t="shared" si="1"/>
        <v>0</v>
      </c>
      <c r="Q136" s="143">
        <v>0</v>
      </c>
      <c r="R136" s="143">
        <f t="shared" si="2"/>
        <v>0</v>
      </c>
      <c r="S136" s="143">
        <v>0</v>
      </c>
      <c r="T136" s="144">
        <f t="shared" si="3"/>
        <v>0</v>
      </c>
      <c r="AR136" s="145" t="s">
        <v>464</v>
      </c>
      <c r="AT136" s="145" t="s">
        <v>171</v>
      </c>
      <c r="AU136" s="145" t="s">
        <v>79</v>
      </c>
      <c r="AY136" s="13" t="s">
        <v>170</v>
      </c>
      <c r="BE136" s="146">
        <f t="shared" si="4"/>
        <v>0</v>
      </c>
      <c r="BF136" s="146">
        <f t="shared" si="5"/>
        <v>107.36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3" t="s">
        <v>79</v>
      </c>
      <c r="BK136" s="146">
        <f t="shared" si="9"/>
        <v>107.36</v>
      </c>
      <c r="BL136" s="13" t="s">
        <v>464</v>
      </c>
      <c r="BM136" s="145" t="s">
        <v>1240</v>
      </c>
    </row>
    <row r="137" spans="2:65" s="1" customFormat="1" ht="24.2" customHeight="1">
      <c r="B137" s="133"/>
      <c r="C137" s="149" t="s">
        <v>196</v>
      </c>
      <c r="D137" s="149" t="s">
        <v>230</v>
      </c>
      <c r="E137" s="150" t="s">
        <v>1241</v>
      </c>
      <c r="F137" s="151" t="s">
        <v>1242</v>
      </c>
      <c r="G137" s="152" t="s">
        <v>178</v>
      </c>
      <c r="H137" s="153">
        <v>16</v>
      </c>
      <c r="I137" s="154">
        <v>8.58</v>
      </c>
      <c r="J137" s="154">
        <f t="shared" si="0"/>
        <v>137.28</v>
      </c>
      <c r="K137" s="155"/>
      <c r="L137" s="156"/>
      <c r="M137" s="157" t="s">
        <v>1</v>
      </c>
      <c r="N137" s="158" t="s">
        <v>34</v>
      </c>
      <c r="O137" s="143">
        <v>0</v>
      </c>
      <c r="P137" s="143">
        <f t="shared" si="1"/>
        <v>0</v>
      </c>
      <c r="Q137" s="143">
        <v>0</v>
      </c>
      <c r="R137" s="143">
        <f t="shared" si="2"/>
        <v>0</v>
      </c>
      <c r="S137" s="143">
        <v>0</v>
      </c>
      <c r="T137" s="144">
        <f t="shared" si="3"/>
        <v>0</v>
      </c>
      <c r="AR137" s="145" t="s">
        <v>789</v>
      </c>
      <c r="AT137" s="145" t="s">
        <v>230</v>
      </c>
      <c r="AU137" s="145" t="s">
        <v>79</v>
      </c>
      <c r="AY137" s="13" t="s">
        <v>170</v>
      </c>
      <c r="BE137" s="146">
        <f t="shared" si="4"/>
        <v>0</v>
      </c>
      <c r="BF137" s="146">
        <f t="shared" si="5"/>
        <v>137.28</v>
      </c>
      <c r="BG137" s="146">
        <f t="shared" si="6"/>
        <v>0</v>
      </c>
      <c r="BH137" s="146">
        <f t="shared" si="7"/>
        <v>0</v>
      </c>
      <c r="BI137" s="146">
        <f t="shared" si="8"/>
        <v>0</v>
      </c>
      <c r="BJ137" s="13" t="s">
        <v>79</v>
      </c>
      <c r="BK137" s="146">
        <f t="shared" si="9"/>
        <v>137.28</v>
      </c>
      <c r="BL137" s="13" t="s">
        <v>464</v>
      </c>
      <c r="BM137" s="145" t="s">
        <v>1243</v>
      </c>
    </row>
    <row r="138" spans="2:65" s="1" customFormat="1" ht="24.2" customHeight="1">
      <c r="B138" s="133"/>
      <c r="C138" s="149" t="s">
        <v>200</v>
      </c>
      <c r="D138" s="149" t="s">
        <v>230</v>
      </c>
      <c r="E138" s="150" t="s">
        <v>1244</v>
      </c>
      <c r="F138" s="151" t="s">
        <v>1245</v>
      </c>
      <c r="G138" s="152" t="s">
        <v>178</v>
      </c>
      <c r="H138" s="153">
        <v>11</v>
      </c>
      <c r="I138" s="154">
        <v>16.27</v>
      </c>
      <c r="J138" s="154">
        <f t="shared" si="0"/>
        <v>178.97</v>
      </c>
      <c r="K138" s="155"/>
      <c r="L138" s="156"/>
      <c r="M138" s="157" t="s">
        <v>1</v>
      </c>
      <c r="N138" s="158" t="s">
        <v>34</v>
      </c>
      <c r="O138" s="143">
        <v>0</v>
      </c>
      <c r="P138" s="143">
        <f t="shared" si="1"/>
        <v>0</v>
      </c>
      <c r="Q138" s="143">
        <v>0</v>
      </c>
      <c r="R138" s="143">
        <f t="shared" si="2"/>
        <v>0</v>
      </c>
      <c r="S138" s="143">
        <v>0</v>
      </c>
      <c r="T138" s="144">
        <f t="shared" si="3"/>
        <v>0</v>
      </c>
      <c r="AR138" s="145" t="s">
        <v>789</v>
      </c>
      <c r="AT138" s="145" t="s">
        <v>230</v>
      </c>
      <c r="AU138" s="145" t="s">
        <v>79</v>
      </c>
      <c r="AY138" s="13" t="s">
        <v>170</v>
      </c>
      <c r="BE138" s="146">
        <f t="shared" si="4"/>
        <v>0</v>
      </c>
      <c r="BF138" s="146">
        <f t="shared" si="5"/>
        <v>178.97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3" t="s">
        <v>79</v>
      </c>
      <c r="BK138" s="146">
        <f t="shared" si="9"/>
        <v>178.97</v>
      </c>
      <c r="BL138" s="13" t="s">
        <v>464</v>
      </c>
      <c r="BM138" s="145" t="s">
        <v>1246</v>
      </c>
    </row>
    <row r="139" spans="2:65" s="1" customFormat="1" ht="24.2" customHeight="1">
      <c r="B139" s="133"/>
      <c r="C139" s="134" t="s">
        <v>205</v>
      </c>
      <c r="D139" s="134" t="s">
        <v>171</v>
      </c>
      <c r="E139" s="135" t="s">
        <v>1247</v>
      </c>
      <c r="F139" s="136" t="s">
        <v>1248</v>
      </c>
      <c r="G139" s="137" t="s">
        <v>178</v>
      </c>
      <c r="H139" s="138">
        <v>4</v>
      </c>
      <c r="I139" s="139">
        <v>8.94</v>
      </c>
      <c r="J139" s="139">
        <f t="shared" si="0"/>
        <v>35.76</v>
      </c>
      <c r="K139" s="140"/>
      <c r="L139" s="25"/>
      <c r="M139" s="141" t="s">
        <v>1</v>
      </c>
      <c r="N139" s="142" t="s">
        <v>34</v>
      </c>
      <c r="O139" s="143">
        <v>0</v>
      </c>
      <c r="P139" s="143">
        <f t="shared" si="1"/>
        <v>0</v>
      </c>
      <c r="Q139" s="143">
        <v>0</v>
      </c>
      <c r="R139" s="143">
        <f t="shared" si="2"/>
        <v>0</v>
      </c>
      <c r="S139" s="143">
        <v>0</v>
      </c>
      <c r="T139" s="144">
        <f t="shared" si="3"/>
        <v>0</v>
      </c>
      <c r="AR139" s="145" t="s">
        <v>464</v>
      </c>
      <c r="AT139" s="145" t="s">
        <v>171</v>
      </c>
      <c r="AU139" s="145" t="s">
        <v>79</v>
      </c>
      <c r="AY139" s="13" t="s">
        <v>170</v>
      </c>
      <c r="BE139" s="146">
        <f t="shared" si="4"/>
        <v>0</v>
      </c>
      <c r="BF139" s="146">
        <f t="shared" si="5"/>
        <v>35.76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3" t="s">
        <v>79</v>
      </c>
      <c r="BK139" s="146">
        <f t="shared" si="9"/>
        <v>35.76</v>
      </c>
      <c r="BL139" s="13" t="s">
        <v>464</v>
      </c>
      <c r="BM139" s="145" t="s">
        <v>1249</v>
      </c>
    </row>
    <row r="140" spans="2:65" s="1" customFormat="1" ht="24.2" customHeight="1">
      <c r="B140" s="133"/>
      <c r="C140" s="149" t="s">
        <v>209</v>
      </c>
      <c r="D140" s="149" t="s">
        <v>230</v>
      </c>
      <c r="E140" s="150" t="s">
        <v>1250</v>
      </c>
      <c r="F140" s="151" t="s">
        <v>1251</v>
      </c>
      <c r="G140" s="152" t="s">
        <v>178</v>
      </c>
      <c r="H140" s="153">
        <v>4</v>
      </c>
      <c r="I140" s="154">
        <v>11.68</v>
      </c>
      <c r="J140" s="154">
        <f t="shared" si="0"/>
        <v>46.72</v>
      </c>
      <c r="K140" s="155"/>
      <c r="L140" s="156"/>
      <c r="M140" s="157" t="s">
        <v>1</v>
      </c>
      <c r="N140" s="158" t="s">
        <v>34</v>
      </c>
      <c r="O140" s="143">
        <v>0</v>
      </c>
      <c r="P140" s="143">
        <f t="shared" si="1"/>
        <v>0</v>
      </c>
      <c r="Q140" s="143">
        <v>0</v>
      </c>
      <c r="R140" s="143">
        <f t="shared" si="2"/>
        <v>0</v>
      </c>
      <c r="S140" s="143">
        <v>0</v>
      </c>
      <c r="T140" s="144">
        <f t="shared" si="3"/>
        <v>0</v>
      </c>
      <c r="AR140" s="145" t="s">
        <v>789</v>
      </c>
      <c r="AT140" s="145" t="s">
        <v>230</v>
      </c>
      <c r="AU140" s="145" t="s">
        <v>79</v>
      </c>
      <c r="AY140" s="13" t="s">
        <v>170</v>
      </c>
      <c r="BE140" s="146">
        <f t="shared" si="4"/>
        <v>0</v>
      </c>
      <c r="BF140" s="146">
        <f t="shared" si="5"/>
        <v>46.72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3" t="s">
        <v>79</v>
      </c>
      <c r="BK140" s="146">
        <f t="shared" si="9"/>
        <v>46.72</v>
      </c>
      <c r="BL140" s="13" t="s">
        <v>464</v>
      </c>
      <c r="BM140" s="145" t="s">
        <v>1252</v>
      </c>
    </row>
    <row r="141" spans="2:65" s="1" customFormat="1" ht="24.2" customHeight="1">
      <c r="B141" s="133"/>
      <c r="C141" s="134" t="s">
        <v>215</v>
      </c>
      <c r="D141" s="134" t="s">
        <v>171</v>
      </c>
      <c r="E141" s="135" t="s">
        <v>1253</v>
      </c>
      <c r="F141" s="136" t="s">
        <v>1254</v>
      </c>
      <c r="G141" s="137" t="s">
        <v>178</v>
      </c>
      <c r="H141" s="138">
        <v>28</v>
      </c>
      <c r="I141" s="139">
        <v>6.93</v>
      </c>
      <c r="J141" s="139">
        <f t="shared" si="0"/>
        <v>194.04</v>
      </c>
      <c r="K141" s="140"/>
      <c r="L141" s="25"/>
      <c r="M141" s="141" t="s">
        <v>1</v>
      </c>
      <c r="N141" s="142" t="s">
        <v>34</v>
      </c>
      <c r="O141" s="143">
        <v>0</v>
      </c>
      <c r="P141" s="143">
        <f t="shared" si="1"/>
        <v>0</v>
      </c>
      <c r="Q141" s="143">
        <v>0</v>
      </c>
      <c r="R141" s="143">
        <f t="shared" si="2"/>
        <v>0</v>
      </c>
      <c r="S141" s="143">
        <v>0</v>
      </c>
      <c r="T141" s="144">
        <f t="shared" si="3"/>
        <v>0</v>
      </c>
      <c r="AR141" s="145" t="s">
        <v>464</v>
      </c>
      <c r="AT141" s="145" t="s">
        <v>171</v>
      </c>
      <c r="AU141" s="145" t="s">
        <v>79</v>
      </c>
      <c r="AY141" s="13" t="s">
        <v>170</v>
      </c>
      <c r="BE141" s="146">
        <f t="shared" si="4"/>
        <v>0</v>
      </c>
      <c r="BF141" s="146">
        <f t="shared" si="5"/>
        <v>194.04</v>
      </c>
      <c r="BG141" s="146">
        <f t="shared" si="6"/>
        <v>0</v>
      </c>
      <c r="BH141" s="146">
        <f t="shared" si="7"/>
        <v>0</v>
      </c>
      <c r="BI141" s="146">
        <f t="shared" si="8"/>
        <v>0</v>
      </c>
      <c r="BJ141" s="13" t="s">
        <v>79</v>
      </c>
      <c r="BK141" s="146">
        <f t="shared" si="9"/>
        <v>194.04</v>
      </c>
      <c r="BL141" s="13" t="s">
        <v>464</v>
      </c>
      <c r="BM141" s="145" t="s">
        <v>1255</v>
      </c>
    </row>
    <row r="142" spans="2:65" s="1" customFormat="1" ht="24.2" customHeight="1">
      <c r="B142" s="133"/>
      <c r="C142" s="149" t="s">
        <v>224</v>
      </c>
      <c r="D142" s="149" t="s">
        <v>230</v>
      </c>
      <c r="E142" s="150" t="s">
        <v>1256</v>
      </c>
      <c r="F142" s="151" t="s">
        <v>1257</v>
      </c>
      <c r="G142" s="152" t="s">
        <v>178</v>
      </c>
      <c r="H142" s="153">
        <v>28</v>
      </c>
      <c r="I142" s="154">
        <v>8.58</v>
      </c>
      <c r="J142" s="154">
        <f t="shared" si="0"/>
        <v>240.24</v>
      </c>
      <c r="K142" s="155"/>
      <c r="L142" s="156"/>
      <c r="M142" s="157" t="s">
        <v>1</v>
      </c>
      <c r="N142" s="158" t="s">
        <v>34</v>
      </c>
      <c r="O142" s="143">
        <v>0</v>
      </c>
      <c r="P142" s="143">
        <f t="shared" si="1"/>
        <v>0</v>
      </c>
      <c r="Q142" s="143">
        <v>0</v>
      </c>
      <c r="R142" s="143">
        <f t="shared" si="2"/>
        <v>0</v>
      </c>
      <c r="S142" s="143">
        <v>0</v>
      </c>
      <c r="T142" s="144">
        <f t="shared" si="3"/>
        <v>0</v>
      </c>
      <c r="AR142" s="145" t="s">
        <v>789</v>
      </c>
      <c r="AT142" s="145" t="s">
        <v>230</v>
      </c>
      <c r="AU142" s="145" t="s">
        <v>79</v>
      </c>
      <c r="AY142" s="13" t="s">
        <v>170</v>
      </c>
      <c r="BE142" s="146">
        <f t="shared" si="4"/>
        <v>0</v>
      </c>
      <c r="BF142" s="146">
        <f t="shared" si="5"/>
        <v>240.24</v>
      </c>
      <c r="BG142" s="146">
        <f t="shared" si="6"/>
        <v>0</v>
      </c>
      <c r="BH142" s="146">
        <f t="shared" si="7"/>
        <v>0</v>
      </c>
      <c r="BI142" s="146">
        <f t="shared" si="8"/>
        <v>0</v>
      </c>
      <c r="BJ142" s="13" t="s">
        <v>79</v>
      </c>
      <c r="BK142" s="146">
        <f t="shared" si="9"/>
        <v>240.24</v>
      </c>
      <c r="BL142" s="13" t="s">
        <v>464</v>
      </c>
      <c r="BM142" s="145" t="s">
        <v>1258</v>
      </c>
    </row>
    <row r="143" spans="2:65" s="1" customFormat="1" ht="24.2" customHeight="1">
      <c r="B143" s="133"/>
      <c r="C143" s="149" t="s">
        <v>229</v>
      </c>
      <c r="D143" s="149" t="s">
        <v>230</v>
      </c>
      <c r="E143" s="150" t="s">
        <v>1259</v>
      </c>
      <c r="F143" s="151" t="s">
        <v>1260</v>
      </c>
      <c r="G143" s="152" t="s">
        <v>178</v>
      </c>
      <c r="H143" s="153">
        <v>3</v>
      </c>
      <c r="I143" s="154">
        <v>8.98</v>
      </c>
      <c r="J143" s="154">
        <f t="shared" si="0"/>
        <v>26.94</v>
      </c>
      <c r="K143" s="155"/>
      <c r="L143" s="156"/>
      <c r="M143" s="157" t="s">
        <v>1</v>
      </c>
      <c r="N143" s="158" t="s">
        <v>34</v>
      </c>
      <c r="O143" s="143">
        <v>0</v>
      </c>
      <c r="P143" s="143">
        <f t="shared" si="1"/>
        <v>0</v>
      </c>
      <c r="Q143" s="143">
        <v>0</v>
      </c>
      <c r="R143" s="143">
        <f t="shared" si="2"/>
        <v>0</v>
      </c>
      <c r="S143" s="143">
        <v>0</v>
      </c>
      <c r="T143" s="144">
        <f t="shared" si="3"/>
        <v>0</v>
      </c>
      <c r="AR143" s="145" t="s">
        <v>789</v>
      </c>
      <c r="AT143" s="145" t="s">
        <v>230</v>
      </c>
      <c r="AU143" s="145" t="s">
        <v>79</v>
      </c>
      <c r="AY143" s="13" t="s">
        <v>170</v>
      </c>
      <c r="BE143" s="146">
        <f t="shared" si="4"/>
        <v>0</v>
      </c>
      <c r="BF143" s="146">
        <f t="shared" si="5"/>
        <v>26.94</v>
      </c>
      <c r="BG143" s="146">
        <f t="shared" si="6"/>
        <v>0</v>
      </c>
      <c r="BH143" s="146">
        <f t="shared" si="7"/>
        <v>0</v>
      </c>
      <c r="BI143" s="146">
        <f t="shared" si="8"/>
        <v>0</v>
      </c>
      <c r="BJ143" s="13" t="s">
        <v>79</v>
      </c>
      <c r="BK143" s="146">
        <f t="shared" si="9"/>
        <v>26.94</v>
      </c>
      <c r="BL143" s="13" t="s">
        <v>464</v>
      </c>
      <c r="BM143" s="145" t="s">
        <v>1261</v>
      </c>
    </row>
    <row r="144" spans="2:65" s="1" customFormat="1" ht="24.2" customHeight="1">
      <c r="B144" s="133"/>
      <c r="C144" s="149" t="s">
        <v>235</v>
      </c>
      <c r="D144" s="149" t="s">
        <v>230</v>
      </c>
      <c r="E144" s="150" t="s">
        <v>1262</v>
      </c>
      <c r="F144" s="151" t="s">
        <v>1263</v>
      </c>
      <c r="G144" s="152" t="s">
        <v>178</v>
      </c>
      <c r="H144" s="153">
        <v>7</v>
      </c>
      <c r="I144" s="154">
        <v>8.5299999999999994</v>
      </c>
      <c r="J144" s="154">
        <f t="shared" si="0"/>
        <v>59.71</v>
      </c>
      <c r="K144" s="155"/>
      <c r="L144" s="156"/>
      <c r="M144" s="157" t="s">
        <v>1</v>
      </c>
      <c r="N144" s="158" t="s">
        <v>34</v>
      </c>
      <c r="O144" s="143">
        <v>0</v>
      </c>
      <c r="P144" s="143">
        <f t="shared" si="1"/>
        <v>0</v>
      </c>
      <c r="Q144" s="143">
        <v>0</v>
      </c>
      <c r="R144" s="143">
        <f t="shared" si="2"/>
        <v>0</v>
      </c>
      <c r="S144" s="143">
        <v>0</v>
      </c>
      <c r="T144" s="144">
        <f t="shared" si="3"/>
        <v>0</v>
      </c>
      <c r="AR144" s="145" t="s">
        <v>789</v>
      </c>
      <c r="AT144" s="145" t="s">
        <v>230</v>
      </c>
      <c r="AU144" s="145" t="s">
        <v>79</v>
      </c>
      <c r="AY144" s="13" t="s">
        <v>170</v>
      </c>
      <c r="BE144" s="146">
        <f t="shared" si="4"/>
        <v>0</v>
      </c>
      <c r="BF144" s="146">
        <f t="shared" si="5"/>
        <v>59.71</v>
      </c>
      <c r="BG144" s="146">
        <f t="shared" si="6"/>
        <v>0</v>
      </c>
      <c r="BH144" s="146">
        <f t="shared" si="7"/>
        <v>0</v>
      </c>
      <c r="BI144" s="146">
        <f t="shared" si="8"/>
        <v>0</v>
      </c>
      <c r="BJ144" s="13" t="s">
        <v>79</v>
      </c>
      <c r="BK144" s="146">
        <f t="shared" si="9"/>
        <v>59.71</v>
      </c>
      <c r="BL144" s="13" t="s">
        <v>464</v>
      </c>
      <c r="BM144" s="145" t="s">
        <v>1264</v>
      </c>
    </row>
    <row r="145" spans="2:65" s="1" customFormat="1" ht="21.75" customHeight="1">
      <c r="B145" s="133"/>
      <c r="C145" s="134" t="s">
        <v>227</v>
      </c>
      <c r="D145" s="134" t="s">
        <v>171</v>
      </c>
      <c r="E145" s="135" t="s">
        <v>1265</v>
      </c>
      <c r="F145" s="136" t="s">
        <v>1266</v>
      </c>
      <c r="G145" s="137" t="s">
        <v>178</v>
      </c>
      <c r="H145" s="138">
        <v>2</v>
      </c>
      <c r="I145" s="139">
        <v>9.35</v>
      </c>
      <c r="J145" s="139">
        <f t="shared" si="0"/>
        <v>18.7</v>
      </c>
      <c r="K145" s="140"/>
      <c r="L145" s="25"/>
      <c r="M145" s="141" t="s">
        <v>1</v>
      </c>
      <c r="N145" s="142" t="s">
        <v>34</v>
      </c>
      <c r="O145" s="143">
        <v>0</v>
      </c>
      <c r="P145" s="143">
        <f t="shared" si="1"/>
        <v>0</v>
      </c>
      <c r="Q145" s="143">
        <v>0</v>
      </c>
      <c r="R145" s="143">
        <f t="shared" si="2"/>
        <v>0</v>
      </c>
      <c r="S145" s="143">
        <v>0</v>
      </c>
      <c r="T145" s="144">
        <f t="shared" si="3"/>
        <v>0</v>
      </c>
      <c r="AR145" s="145" t="s">
        <v>464</v>
      </c>
      <c r="AT145" s="145" t="s">
        <v>171</v>
      </c>
      <c r="AU145" s="145" t="s">
        <v>79</v>
      </c>
      <c r="AY145" s="13" t="s">
        <v>170</v>
      </c>
      <c r="BE145" s="146">
        <f t="shared" si="4"/>
        <v>0</v>
      </c>
      <c r="BF145" s="146">
        <f t="shared" si="5"/>
        <v>18.7</v>
      </c>
      <c r="BG145" s="146">
        <f t="shared" si="6"/>
        <v>0</v>
      </c>
      <c r="BH145" s="146">
        <f t="shared" si="7"/>
        <v>0</v>
      </c>
      <c r="BI145" s="146">
        <f t="shared" si="8"/>
        <v>0</v>
      </c>
      <c r="BJ145" s="13" t="s">
        <v>79</v>
      </c>
      <c r="BK145" s="146">
        <f t="shared" si="9"/>
        <v>18.7</v>
      </c>
      <c r="BL145" s="13" t="s">
        <v>464</v>
      </c>
      <c r="BM145" s="145" t="s">
        <v>1267</v>
      </c>
    </row>
    <row r="146" spans="2:65" s="1" customFormat="1" ht="24.2" customHeight="1">
      <c r="B146" s="133"/>
      <c r="C146" s="149" t="s">
        <v>242</v>
      </c>
      <c r="D146" s="149" t="s">
        <v>230</v>
      </c>
      <c r="E146" s="150" t="s">
        <v>1268</v>
      </c>
      <c r="F146" s="151" t="s">
        <v>1269</v>
      </c>
      <c r="G146" s="152" t="s">
        <v>178</v>
      </c>
      <c r="H146" s="153">
        <v>2</v>
      </c>
      <c r="I146" s="154">
        <v>5.04</v>
      </c>
      <c r="J146" s="154">
        <f t="shared" si="0"/>
        <v>10.08</v>
      </c>
      <c r="K146" s="155"/>
      <c r="L146" s="156"/>
      <c r="M146" s="157" t="s">
        <v>1</v>
      </c>
      <c r="N146" s="158" t="s">
        <v>34</v>
      </c>
      <c r="O146" s="143">
        <v>0</v>
      </c>
      <c r="P146" s="143">
        <f t="shared" si="1"/>
        <v>0</v>
      </c>
      <c r="Q146" s="143">
        <v>0</v>
      </c>
      <c r="R146" s="143">
        <f t="shared" si="2"/>
        <v>0</v>
      </c>
      <c r="S146" s="143">
        <v>0</v>
      </c>
      <c r="T146" s="144">
        <f t="shared" si="3"/>
        <v>0</v>
      </c>
      <c r="AR146" s="145" t="s">
        <v>789</v>
      </c>
      <c r="AT146" s="145" t="s">
        <v>230</v>
      </c>
      <c r="AU146" s="145" t="s">
        <v>79</v>
      </c>
      <c r="AY146" s="13" t="s">
        <v>170</v>
      </c>
      <c r="BE146" s="146">
        <f t="shared" si="4"/>
        <v>0</v>
      </c>
      <c r="BF146" s="146">
        <f t="shared" si="5"/>
        <v>10.08</v>
      </c>
      <c r="BG146" s="146">
        <f t="shared" si="6"/>
        <v>0</v>
      </c>
      <c r="BH146" s="146">
        <f t="shared" si="7"/>
        <v>0</v>
      </c>
      <c r="BI146" s="146">
        <f t="shared" si="8"/>
        <v>0</v>
      </c>
      <c r="BJ146" s="13" t="s">
        <v>79</v>
      </c>
      <c r="BK146" s="146">
        <f t="shared" si="9"/>
        <v>10.08</v>
      </c>
      <c r="BL146" s="13" t="s">
        <v>464</v>
      </c>
      <c r="BM146" s="145" t="s">
        <v>1270</v>
      </c>
    </row>
    <row r="147" spans="2:65" s="1" customFormat="1" ht="21.75" customHeight="1">
      <c r="B147" s="133"/>
      <c r="C147" s="134" t="s">
        <v>246</v>
      </c>
      <c r="D147" s="134" t="s">
        <v>171</v>
      </c>
      <c r="E147" s="135" t="s">
        <v>1271</v>
      </c>
      <c r="F147" s="136" t="s">
        <v>1272</v>
      </c>
      <c r="G147" s="137" t="s">
        <v>178</v>
      </c>
      <c r="H147" s="138">
        <v>6</v>
      </c>
      <c r="I147" s="139">
        <v>7.49</v>
      </c>
      <c r="J147" s="139">
        <f t="shared" si="0"/>
        <v>44.94</v>
      </c>
      <c r="K147" s="140"/>
      <c r="L147" s="25"/>
      <c r="M147" s="141" t="s">
        <v>1</v>
      </c>
      <c r="N147" s="142" t="s">
        <v>34</v>
      </c>
      <c r="O147" s="143">
        <v>0</v>
      </c>
      <c r="P147" s="143">
        <f t="shared" si="1"/>
        <v>0</v>
      </c>
      <c r="Q147" s="143">
        <v>0</v>
      </c>
      <c r="R147" s="143">
        <f t="shared" si="2"/>
        <v>0</v>
      </c>
      <c r="S147" s="143">
        <v>0</v>
      </c>
      <c r="T147" s="144">
        <f t="shared" si="3"/>
        <v>0</v>
      </c>
      <c r="AR147" s="145" t="s">
        <v>464</v>
      </c>
      <c r="AT147" s="145" t="s">
        <v>171</v>
      </c>
      <c r="AU147" s="145" t="s">
        <v>79</v>
      </c>
      <c r="AY147" s="13" t="s">
        <v>170</v>
      </c>
      <c r="BE147" s="146">
        <f t="shared" si="4"/>
        <v>0</v>
      </c>
      <c r="BF147" s="146">
        <f t="shared" si="5"/>
        <v>44.94</v>
      </c>
      <c r="BG147" s="146">
        <f t="shared" si="6"/>
        <v>0</v>
      </c>
      <c r="BH147" s="146">
        <f t="shared" si="7"/>
        <v>0</v>
      </c>
      <c r="BI147" s="146">
        <f t="shared" si="8"/>
        <v>0</v>
      </c>
      <c r="BJ147" s="13" t="s">
        <v>79</v>
      </c>
      <c r="BK147" s="146">
        <f t="shared" si="9"/>
        <v>44.94</v>
      </c>
      <c r="BL147" s="13" t="s">
        <v>464</v>
      </c>
      <c r="BM147" s="145" t="s">
        <v>1273</v>
      </c>
    </row>
    <row r="148" spans="2:65" s="1" customFormat="1" ht="16.5" customHeight="1">
      <c r="B148" s="133"/>
      <c r="C148" s="134" t="s">
        <v>250</v>
      </c>
      <c r="D148" s="134" t="s">
        <v>171</v>
      </c>
      <c r="E148" s="135" t="s">
        <v>1274</v>
      </c>
      <c r="F148" s="136" t="s">
        <v>1275</v>
      </c>
      <c r="G148" s="137" t="s">
        <v>178</v>
      </c>
      <c r="H148" s="138">
        <v>27</v>
      </c>
      <c r="I148" s="139">
        <v>10.53</v>
      </c>
      <c r="J148" s="139">
        <f t="shared" si="0"/>
        <v>284.31</v>
      </c>
      <c r="K148" s="140"/>
      <c r="L148" s="25"/>
      <c r="M148" s="141" t="s">
        <v>1</v>
      </c>
      <c r="N148" s="142" t="s">
        <v>34</v>
      </c>
      <c r="O148" s="143">
        <v>0</v>
      </c>
      <c r="P148" s="143">
        <f t="shared" si="1"/>
        <v>0</v>
      </c>
      <c r="Q148" s="143">
        <v>0</v>
      </c>
      <c r="R148" s="143">
        <f t="shared" si="2"/>
        <v>0</v>
      </c>
      <c r="S148" s="143">
        <v>0</v>
      </c>
      <c r="T148" s="144">
        <f t="shared" si="3"/>
        <v>0</v>
      </c>
      <c r="AR148" s="145" t="s">
        <v>464</v>
      </c>
      <c r="AT148" s="145" t="s">
        <v>171</v>
      </c>
      <c r="AU148" s="145" t="s">
        <v>79</v>
      </c>
      <c r="AY148" s="13" t="s">
        <v>170</v>
      </c>
      <c r="BE148" s="146">
        <f t="shared" si="4"/>
        <v>0</v>
      </c>
      <c r="BF148" s="146">
        <f t="shared" si="5"/>
        <v>284.31</v>
      </c>
      <c r="BG148" s="146">
        <f t="shared" si="6"/>
        <v>0</v>
      </c>
      <c r="BH148" s="146">
        <f t="shared" si="7"/>
        <v>0</v>
      </c>
      <c r="BI148" s="146">
        <f t="shared" si="8"/>
        <v>0</v>
      </c>
      <c r="BJ148" s="13" t="s">
        <v>79</v>
      </c>
      <c r="BK148" s="146">
        <f t="shared" si="9"/>
        <v>284.31</v>
      </c>
      <c r="BL148" s="13" t="s">
        <v>464</v>
      </c>
      <c r="BM148" s="145" t="s">
        <v>1276</v>
      </c>
    </row>
    <row r="149" spans="2:65" s="1" customFormat="1" ht="21.75" customHeight="1">
      <c r="B149" s="133"/>
      <c r="C149" s="134" t="s">
        <v>7</v>
      </c>
      <c r="D149" s="134" t="s">
        <v>171</v>
      </c>
      <c r="E149" s="135" t="s">
        <v>1277</v>
      </c>
      <c r="F149" s="136" t="s">
        <v>1278</v>
      </c>
      <c r="G149" s="137" t="s">
        <v>178</v>
      </c>
      <c r="H149" s="138">
        <v>34</v>
      </c>
      <c r="I149" s="139">
        <v>9.7899999999999991</v>
      </c>
      <c r="J149" s="139">
        <f t="shared" si="0"/>
        <v>332.86</v>
      </c>
      <c r="K149" s="140"/>
      <c r="L149" s="25"/>
      <c r="M149" s="141" t="s">
        <v>1</v>
      </c>
      <c r="N149" s="142" t="s">
        <v>34</v>
      </c>
      <c r="O149" s="143">
        <v>0</v>
      </c>
      <c r="P149" s="143">
        <f t="shared" si="1"/>
        <v>0</v>
      </c>
      <c r="Q149" s="143">
        <v>0</v>
      </c>
      <c r="R149" s="143">
        <f t="shared" si="2"/>
        <v>0</v>
      </c>
      <c r="S149" s="143">
        <v>0</v>
      </c>
      <c r="T149" s="144">
        <f t="shared" si="3"/>
        <v>0</v>
      </c>
      <c r="AR149" s="145" t="s">
        <v>464</v>
      </c>
      <c r="AT149" s="145" t="s">
        <v>171</v>
      </c>
      <c r="AU149" s="145" t="s">
        <v>79</v>
      </c>
      <c r="AY149" s="13" t="s">
        <v>170</v>
      </c>
      <c r="BE149" s="146">
        <f t="shared" si="4"/>
        <v>0</v>
      </c>
      <c r="BF149" s="146">
        <f t="shared" si="5"/>
        <v>332.86</v>
      </c>
      <c r="BG149" s="146">
        <f t="shared" si="6"/>
        <v>0</v>
      </c>
      <c r="BH149" s="146">
        <f t="shared" si="7"/>
        <v>0</v>
      </c>
      <c r="BI149" s="146">
        <f t="shared" si="8"/>
        <v>0</v>
      </c>
      <c r="BJ149" s="13" t="s">
        <v>79</v>
      </c>
      <c r="BK149" s="146">
        <f t="shared" si="9"/>
        <v>332.86</v>
      </c>
      <c r="BL149" s="13" t="s">
        <v>464</v>
      </c>
      <c r="BM149" s="145" t="s">
        <v>1279</v>
      </c>
    </row>
    <row r="150" spans="2:65" s="1" customFormat="1" ht="21.75" customHeight="1">
      <c r="B150" s="133"/>
      <c r="C150" s="134" t="s">
        <v>257</v>
      </c>
      <c r="D150" s="134" t="s">
        <v>171</v>
      </c>
      <c r="E150" s="135" t="s">
        <v>1280</v>
      </c>
      <c r="F150" s="136" t="s">
        <v>1281</v>
      </c>
      <c r="G150" s="137" t="s">
        <v>178</v>
      </c>
      <c r="H150" s="138">
        <v>4</v>
      </c>
      <c r="I150" s="139">
        <v>7.83</v>
      </c>
      <c r="J150" s="139">
        <f t="shared" si="0"/>
        <v>31.32</v>
      </c>
      <c r="K150" s="140"/>
      <c r="L150" s="25"/>
      <c r="M150" s="141" t="s">
        <v>1</v>
      </c>
      <c r="N150" s="142" t="s">
        <v>34</v>
      </c>
      <c r="O150" s="143">
        <v>0</v>
      </c>
      <c r="P150" s="143">
        <f t="shared" si="1"/>
        <v>0</v>
      </c>
      <c r="Q150" s="143">
        <v>0</v>
      </c>
      <c r="R150" s="143">
        <f t="shared" si="2"/>
        <v>0</v>
      </c>
      <c r="S150" s="143">
        <v>0</v>
      </c>
      <c r="T150" s="144">
        <f t="shared" si="3"/>
        <v>0</v>
      </c>
      <c r="AR150" s="145" t="s">
        <v>464</v>
      </c>
      <c r="AT150" s="145" t="s">
        <v>171</v>
      </c>
      <c r="AU150" s="145" t="s">
        <v>79</v>
      </c>
      <c r="AY150" s="13" t="s">
        <v>170</v>
      </c>
      <c r="BE150" s="146">
        <f t="shared" si="4"/>
        <v>0</v>
      </c>
      <c r="BF150" s="146">
        <f t="shared" si="5"/>
        <v>31.32</v>
      </c>
      <c r="BG150" s="146">
        <f t="shared" si="6"/>
        <v>0</v>
      </c>
      <c r="BH150" s="146">
        <f t="shared" si="7"/>
        <v>0</v>
      </c>
      <c r="BI150" s="146">
        <f t="shared" si="8"/>
        <v>0</v>
      </c>
      <c r="BJ150" s="13" t="s">
        <v>79</v>
      </c>
      <c r="BK150" s="146">
        <f t="shared" si="9"/>
        <v>31.32</v>
      </c>
      <c r="BL150" s="13" t="s">
        <v>464</v>
      </c>
      <c r="BM150" s="145" t="s">
        <v>1282</v>
      </c>
    </row>
    <row r="151" spans="2:65" s="1" customFormat="1" ht="24.2" customHeight="1">
      <c r="B151" s="133"/>
      <c r="C151" s="134" t="s">
        <v>261</v>
      </c>
      <c r="D151" s="134" t="s">
        <v>171</v>
      </c>
      <c r="E151" s="135" t="s">
        <v>1283</v>
      </c>
      <c r="F151" s="136" t="s">
        <v>1284</v>
      </c>
      <c r="G151" s="137" t="s">
        <v>182</v>
      </c>
      <c r="H151" s="138">
        <v>60</v>
      </c>
      <c r="I151" s="139">
        <v>1.19</v>
      </c>
      <c r="J151" s="139">
        <f t="shared" si="0"/>
        <v>71.400000000000006</v>
      </c>
      <c r="K151" s="140"/>
      <c r="L151" s="25"/>
      <c r="M151" s="141" t="s">
        <v>1</v>
      </c>
      <c r="N151" s="142" t="s">
        <v>34</v>
      </c>
      <c r="O151" s="143">
        <v>0</v>
      </c>
      <c r="P151" s="143">
        <f t="shared" si="1"/>
        <v>0</v>
      </c>
      <c r="Q151" s="143">
        <v>0</v>
      </c>
      <c r="R151" s="143">
        <f t="shared" si="2"/>
        <v>0</v>
      </c>
      <c r="S151" s="143">
        <v>0</v>
      </c>
      <c r="T151" s="144">
        <f t="shared" si="3"/>
        <v>0</v>
      </c>
      <c r="AR151" s="145" t="s">
        <v>464</v>
      </c>
      <c r="AT151" s="145" t="s">
        <v>171</v>
      </c>
      <c r="AU151" s="145" t="s">
        <v>79</v>
      </c>
      <c r="AY151" s="13" t="s">
        <v>170</v>
      </c>
      <c r="BE151" s="146">
        <f t="shared" si="4"/>
        <v>0</v>
      </c>
      <c r="BF151" s="146">
        <f t="shared" si="5"/>
        <v>71.400000000000006</v>
      </c>
      <c r="BG151" s="146">
        <f t="shared" si="6"/>
        <v>0</v>
      </c>
      <c r="BH151" s="146">
        <f t="shared" si="7"/>
        <v>0</v>
      </c>
      <c r="BI151" s="146">
        <f t="shared" si="8"/>
        <v>0</v>
      </c>
      <c r="BJ151" s="13" t="s">
        <v>79</v>
      </c>
      <c r="BK151" s="146">
        <f t="shared" si="9"/>
        <v>71.400000000000006</v>
      </c>
      <c r="BL151" s="13" t="s">
        <v>464</v>
      </c>
      <c r="BM151" s="145" t="s">
        <v>1285</v>
      </c>
    </row>
    <row r="152" spans="2:65" s="1" customFormat="1" ht="16.5" customHeight="1">
      <c r="B152" s="133"/>
      <c r="C152" s="149" t="s">
        <v>265</v>
      </c>
      <c r="D152" s="149" t="s">
        <v>230</v>
      </c>
      <c r="E152" s="150" t="s">
        <v>1286</v>
      </c>
      <c r="F152" s="151" t="s">
        <v>1287</v>
      </c>
      <c r="G152" s="152" t="s">
        <v>182</v>
      </c>
      <c r="H152" s="153">
        <v>60</v>
      </c>
      <c r="I152" s="154">
        <v>0.82</v>
      </c>
      <c r="J152" s="154">
        <f t="shared" si="0"/>
        <v>49.2</v>
      </c>
      <c r="K152" s="155"/>
      <c r="L152" s="156"/>
      <c r="M152" s="157" t="s">
        <v>1</v>
      </c>
      <c r="N152" s="158" t="s">
        <v>34</v>
      </c>
      <c r="O152" s="143">
        <v>0</v>
      </c>
      <c r="P152" s="143">
        <f t="shared" si="1"/>
        <v>0</v>
      </c>
      <c r="Q152" s="143">
        <v>0</v>
      </c>
      <c r="R152" s="143">
        <f t="shared" si="2"/>
        <v>0</v>
      </c>
      <c r="S152" s="143">
        <v>0</v>
      </c>
      <c r="T152" s="144">
        <f t="shared" si="3"/>
        <v>0</v>
      </c>
      <c r="AR152" s="145" t="s">
        <v>789</v>
      </c>
      <c r="AT152" s="145" t="s">
        <v>230</v>
      </c>
      <c r="AU152" s="145" t="s">
        <v>79</v>
      </c>
      <c r="AY152" s="13" t="s">
        <v>170</v>
      </c>
      <c r="BE152" s="146">
        <f t="shared" si="4"/>
        <v>0</v>
      </c>
      <c r="BF152" s="146">
        <f t="shared" si="5"/>
        <v>49.2</v>
      </c>
      <c r="BG152" s="146">
        <f t="shared" si="6"/>
        <v>0</v>
      </c>
      <c r="BH152" s="146">
        <f t="shared" si="7"/>
        <v>0</v>
      </c>
      <c r="BI152" s="146">
        <f t="shared" si="8"/>
        <v>0</v>
      </c>
      <c r="BJ152" s="13" t="s">
        <v>79</v>
      </c>
      <c r="BK152" s="146">
        <f t="shared" si="9"/>
        <v>49.2</v>
      </c>
      <c r="BL152" s="13" t="s">
        <v>464</v>
      </c>
      <c r="BM152" s="145" t="s">
        <v>1288</v>
      </c>
    </row>
    <row r="153" spans="2:65" s="1" customFormat="1" ht="24.2" customHeight="1">
      <c r="B153" s="133"/>
      <c r="C153" s="134" t="s">
        <v>269</v>
      </c>
      <c r="D153" s="134" t="s">
        <v>171</v>
      </c>
      <c r="E153" s="135" t="s">
        <v>1289</v>
      </c>
      <c r="F153" s="136" t="s">
        <v>1290</v>
      </c>
      <c r="G153" s="137" t="s">
        <v>182</v>
      </c>
      <c r="H153" s="138">
        <v>200</v>
      </c>
      <c r="I153" s="139">
        <v>0.85</v>
      </c>
      <c r="J153" s="139">
        <f t="shared" si="0"/>
        <v>170</v>
      </c>
      <c r="K153" s="140"/>
      <c r="L153" s="25"/>
      <c r="M153" s="141" t="s">
        <v>1</v>
      </c>
      <c r="N153" s="142" t="s">
        <v>34</v>
      </c>
      <c r="O153" s="143">
        <v>0</v>
      </c>
      <c r="P153" s="143">
        <f t="shared" si="1"/>
        <v>0</v>
      </c>
      <c r="Q153" s="143">
        <v>0</v>
      </c>
      <c r="R153" s="143">
        <f t="shared" si="2"/>
        <v>0</v>
      </c>
      <c r="S153" s="143">
        <v>0</v>
      </c>
      <c r="T153" s="144">
        <f t="shared" si="3"/>
        <v>0</v>
      </c>
      <c r="AR153" s="145" t="s">
        <v>464</v>
      </c>
      <c r="AT153" s="145" t="s">
        <v>171</v>
      </c>
      <c r="AU153" s="145" t="s">
        <v>79</v>
      </c>
      <c r="AY153" s="13" t="s">
        <v>170</v>
      </c>
      <c r="BE153" s="146">
        <f t="shared" si="4"/>
        <v>0</v>
      </c>
      <c r="BF153" s="146">
        <f t="shared" si="5"/>
        <v>170</v>
      </c>
      <c r="BG153" s="146">
        <f t="shared" si="6"/>
        <v>0</v>
      </c>
      <c r="BH153" s="146">
        <f t="shared" si="7"/>
        <v>0</v>
      </c>
      <c r="BI153" s="146">
        <f t="shared" si="8"/>
        <v>0</v>
      </c>
      <c r="BJ153" s="13" t="s">
        <v>79</v>
      </c>
      <c r="BK153" s="146">
        <f t="shared" si="9"/>
        <v>170</v>
      </c>
      <c r="BL153" s="13" t="s">
        <v>464</v>
      </c>
      <c r="BM153" s="145" t="s">
        <v>1291</v>
      </c>
    </row>
    <row r="154" spans="2:65" s="1" customFormat="1" ht="16.5" customHeight="1">
      <c r="B154" s="133"/>
      <c r="C154" s="149" t="s">
        <v>273</v>
      </c>
      <c r="D154" s="149" t="s">
        <v>230</v>
      </c>
      <c r="E154" s="150" t="s">
        <v>1292</v>
      </c>
      <c r="F154" s="151" t="s">
        <v>1293</v>
      </c>
      <c r="G154" s="152" t="s">
        <v>182</v>
      </c>
      <c r="H154" s="153">
        <v>200</v>
      </c>
      <c r="I154" s="154">
        <v>0.51</v>
      </c>
      <c r="J154" s="154">
        <f t="shared" si="0"/>
        <v>102</v>
      </c>
      <c r="K154" s="155"/>
      <c r="L154" s="156"/>
      <c r="M154" s="157" t="s">
        <v>1</v>
      </c>
      <c r="N154" s="158" t="s">
        <v>34</v>
      </c>
      <c r="O154" s="143">
        <v>0</v>
      </c>
      <c r="P154" s="143">
        <f t="shared" si="1"/>
        <v>0</v>
      </c>
      <c r="Q154" s="143">
        <v>0</v>
      </c>
      <c r="R154" s="143">
        <f t="shared" si="2"/>
        <v>0</v>
      </c>
      <c r="S154" s="143">
        <v>0</v>
      </c>
      <c r="T154" s="144">
        <f t="shared" si="3"/>
        <v>0</v>
      </c>
      <c r="AR154" s="145" t="s">
        <v>789</v>
      </c>
      <c r="AT154" s="145" t="s">
        <v>230</v>
      </c>
      <c r="AU154" s="145" t="s">
        <v>79</v>
      </c>
      <c r="AY154" s="13" t="s">
        <v>170</v>
      </c>
      <c r="BE154" s="146">
        <f t="shared" si="4"/>
        <v>0</v>
      </c>
      <c r="BF154" s="146">
        <f t="shared" si="5"/>
        <v>102</v>
      </c>
      <c r="BG154" s="146">
        <f t="shared" si="6"/>
        <v>0</v>
      </c>
      <c r="BH154" s="146">
        <f t="shared" si="7"/>
        <v>0</v>
      </c>
      <c r="BI154" s="146">
        <f t="shared" si="8"/>
        <v>0</v>
      </c>
      <c r="BJ154" s="13" t="s">
        <v>79</v>
      </c>
      <c r="BK154" s="146">
        <f t="shared" si="9"/>
        <v>102</v>
      </c>
      <c r="BL154" s="13" t="s">
        <v>464</v>
      </c>
      <c r="BM154" s="145" t="s">
        <v>1294</v>
      </c>
    </row>
    <row r="155" spans="2:65" s="1" customFormat="1" ht="24.2" customHeight="1">
      <c r="B155" s="133"/>
      <c r="C155" s="134" t="s">
        <v>277</v>
      </c>
      <c r="D155" s="134" t="s">
        <v>171</v>
      </c>
      <c r="E155" s="135" t="s">
        <v>1295</v>
      </c>
      <c r="F155" s="136" t="s">
        <v>1296</v>
      </c>
      <c r="G155" s="137" t="s">
        <v>182</v>
      </c>
      <c r="H155" s="138">
        <v>50</v>
      </c>
      <c r="I155" s="139">
        <v>0.81</v>
      </c>
      <c r="J155" s="139">
        <f t="shared" si="0"/>
        <v>40.5</v>
      </c>
      <c r="K155" s="140"/>
      <c r="L155" s="25"/>
      <c r="M155" s="141" t="s">
        <v>1</v>
      </c>
      <c r="N155" s="142" t="s">
        <v>34</v>
      </c>
      <c r="O155" s="143">
        <v>0</v>
      </c>
      <c r="P155" s="143">
        <f t="shared" si="1"/>
        <v>0</v>
      </c>
      <c r="Q155" s="143">
        <v>0</v>
      </c>
      <c r="R155" s="143">
        <f t="shared" si="2"/>
        <v>0</v>
      </c>
      <c r="S155" s="143">
        <v>0</v>
      </c>
      <c r="T155" s="144">
        <f t="shared" si="3"/>
        <v>0</v>
      </c>
      <c r="AR155" s="145" t="s">
        <v>464</v>
      </c>
      <c r="AT155" s="145" t="s">
        <v>171</v>
      </c>
      <c r="AU155" s="145" t="s">
        <v>79</v>
      </c>
      <c r="AY155" s="13" t="s">
        <v>170</v>
      </c>
      <c r="BE155" s="146">
        <f t="shared" si="4"/>
        <v>0</v>
      </c>
      <c r="BF155" s="146">
        <f t="shared" si="5"/>
        <v>40.5</v>
      </c>
      <c r="BG155" s="146">
        <f t="shared" si="6"/>
        <v>0</v>
      </c>
      <c r="BH155" s="146">
        <f t="shared" si="7"/>
        <v>0</v>
      </c>
      <c r="BI155" s="146">
        <f t="shared" si="8"/>
        <v>0</v>
      </c>
      <c r="BJ155" s="13" t="s">
        <v>79</v>
      </c>
      <c r="BK155" s="146">
        <f t="shared" si="9"/>
        <v>40.5</v>
      </c>
      <c r="BL155" s="13" t="s">
        <v>464</v>
      </c>
      <c r="BM155" s="145" t="s">
        <v>1297</v>
      </c>
    </row>
    <row r="156" spans="2:65" s="1" customFormat="1" ht="16.5" customHeight="1">
      <c r="B156" s="133"/>
      <c r="C156" s="149" t="s">
        <v>281</v>
      </c>
      <c r="D156" s="149" t="s">
        <v>230</v>
      </c>
      <c r="E156" s="150" t="s">
        <v>1298</v>
      </c>
      <c r="F156" s="151" t="s">
        <v>1299</v>
      </c>
      <c r="G156" s="152" t="s">
        <v>182</v>
      </c>
      <c r="H156" s="153">
        <v>50</v>
      </c>
      <c r="I156" s="154">
        <v>0.67</v>
      </c>
      <c r="J156" s="154">
        <f t="shared" si="0"/>
        <v>33.5</v>
      </c>
      <c r="K156" s="155"/>
      <c r="L156" s="156"/>
      <c r="M156" s="157" t="s">
        <v>1</v>
      </c>
      <c r="N156" s="158" t="s">
        <v>34</v>
      </c>
      <c r="O156" s="143">
        <v>0</v>
      </c>
      <c r="P156" s="143">
        <f t="shared" si="1"/>
        <v>0</v>
      </c>
      <c r="Q156" s="143">
        <v>0</v>
      </c>
      <c r="R156" s="143">
        <f t="shared" si="2"/>
        <v>0</v>
      </c>
      <c r="S156" s="143">
        <v>0</v>
      </c>
      <c r="T156" s="144">
        <f t="shared" si="3"/>
        <v>0</v>
      </c>
      <c r="AR156" s="145" t="s">
        <v>789</v>
      </c>
      <c r="AT156" s="145" t="s">
        <v>230</v>
      </c>
      <c r="AU156" s="145" t="s">
        <v>79</v>
      </c>
      <c r="AY156" s="13" t="s">
        <v>170</v>
      </c>
      <c r="BE156" s="146">
        <f t="shared" si="4"/>
        <v>0</v>
      </c>
      <c r="BF156" s="146">
        <f t="shared" si="5"/>
        <v>33.5</v>
      </c>
      <c r="BG156" s="146">
        <f t="shared" si="6"/>
        <v>0</v>
      </c>
      <c r="BH156" s="146">
        <f t="shared" si="7"/>
        <v>0</v>
      </c>
      <c r="BI156" s="146">
        <f t="shared" si="8"/>
        <v>0</v>
      </c>
      <c r="BJ156" s="13" t="s">
        <v>79</v>
      </c>
      <c r="BK156" s="146">
        <f t="shared" si="9"/>
        <v>33.5</v>
      </c>
      <c r="BL156" s="13" t="s">
        <v>464</v>
      </c>
      <c r="BM156" s="145" t="s">
        <v>1300</v>
      </c>
    </row>
    <row r="157" spans="2:65" s="1" customFormat="1" ht="24.2" customHeight="1">
      <c r="B157" s="133"/>
      <c r="C157" s="134" t="s">
        <v>285</v>
      </c>
      <c r="D157" s="134" t="s">
        <v>171</v>
      </c>
      <c r="E157" s="135" t="s">
        <v>1301</v>
      </c>
      <c r="F157" s="136" t="s">
        <v>1302</v>
      </c>
      <c r="G157" s="137" t="s">
        <v>182</v>
      </c>
      <c r="H157" s="138">
        <v>650</v>
      </c>
      <c r="I157" s="139">
        <v>0.87</v>
      </c>
      <c r="J157" s="139">
        <f t="shared" si="0"/>
        <v>565.5</v>
      </c>
      <c r="K157" s="140"/>
      <c r="L157" s="25"/>
      <c r="M157" s="141" t="s">
        <v>1</v>
      </c>
      <c r="N157" s="142" t="s">
        <v>34</v>
      </c>
      <c r="O157" s="143">
        <v>0</v>
      </c>
      <c r="P157" s="143">
        <f t="shared" si="1"/>
        <v>0</v>
      </c>
      <c r="Q157" s="143">
        <v>0</v>
      </c>
      <c r="R157" s="143">
        <f t="shared" si="2"/>
        <v>0</v>
      </c>
      <c r="S157" s="143">
        <v>0</v>
      </c>
      <c r="T157" s="144">
        <f t="shared" si="3"/>
        <v>0</v>
      </c>
      <c r="AR157" s="145" t="s">
        <v>464</v>
      </c>
      <c r="AT157" s="145" t="s">
        <v>171</v>
      </c>
      <c r="AU157" s="145" t="s">
        <v>79</v>
      </c>
      <c r="AY157" s="13" t="s">
        <v>170</v>
      </c>
      <c r="BE157" s="146">
        <f t="shared" si="4"/>
        <v>0</v>
      </c>
      <c r="BF157" s="146">
        <f t="shared" si="5"/>
        <v>565.5</v>
      </c>
      <c r="BG157" s="146">
        <f t="shared" si="6"/>
        <v>0</v>
      </c>
      <c r="BH157" s="146">
        <f t="shared" si="7"/>
        <v>0</v>
      </c>
      <c r="BI157" s="146">
        <f t="shared" si="8"/>
        <v>0</v>
      </c>
      <c r="BJ157" s="13" t="s">
        <v>79</v>
      </c>
      <c r="BK157" s="146">
        <f t="shared" si="9"/>
        <v>565.5</v>
      </c>
      <c r="BL157" s="13" t="s">
        <v>464</v>
      </c>
      <c r="BM157" s="145" t="s">
        <v>1303</v>
      </c>
    </row>
    <row r="158" spans="2:65" s="1" customFormat="1" ht="16.5" customHeight="1">
      <c r="B158" s="133"/>
      <c r="C158" s="149" t="s">
        <v>289</v>
      </c>
      <c r="D158" s="149" t="s">
        <v>230</v>
      </c>
      <c r="E158" s="150" t="s">
        <v>1304</v>
      </c>
      <c r="F158" s="151" t="s">
        <v>1305</v>
      </c>
      <c r="G158" s="152" t="s">
        <v>182</v>
      </c>
      <c r="H158" s="153">
        <v>650</v>
      </c>
      <c r="I158" s="154">
        <v>1.1000000000000001</v>
      </c>
      <c r="J158" s="154">
        <f t="shared" si="0"/>
        <v>715</v>
      </c>
      <c r="K158" s="155"/>
      <c r="L158" s="156"/>
      <c r="M158" s="157" t="s">
        <v>1</v>
      </c>
      <c r="N158" s="158" t="s">
        <v>34</v>
      </c>
      <c r="O158" s="143">
        <v>0</v>
      </c>
      <c r="P158" s="143">
        <f t="shared" si="1"/>
        <v>0</v>
      </c>
      <c r="Q158" s="143">
        <v>0</v>
      </c>
      <c r="R158" s="143">
        <f t="shared" si="2"/>
        <v>0</v>
      </c>
      <c r="S158" s="143">
        <v>0</v>
      </c>
      <c r="T158" s="144">
        <f t="shared" si="3"/>
        <v>0</v>
      </c>
      <c r="AR158" s="145" t="s">
        <v>789</v>
      </c>
      <c r="AT158" s="145" t="s">
        <v>230</v>
      </c>
      <c r="AU158" s="145" t="s">
        <v>79</v>
      </c>
      <c r="AY158" s="13" t="s">
        <v>170</v>
      </c>
      <c r="BE158" s="146">
        <f t="shared" si="4"/>
        <v>0</v>
      </c>
      <c r="BF158" s="146">
        <f t="shared" si="5"/>
        <v>715</v>
      </c>
      <c r="BG158" s="146">
        <f t="shared" si="6"/>
        <v>0</v>
      </c>
      <c r="BH158" s="146">
        <f t="shared" si="7"/>
        <v>0</v>
      </c>
      <c r="BI158" s="146">
        <f t="shared" si="8"/>
        <v>0</v>
      </c>
      <c r="BJ158" s="13" t="s">
        <v>79</v>
      </c>
      <c r="BK158" s="146">
        <f t="shared" si="9"/>
        <v>715</v>
      </c>
      <c r="BL158" s="13" t="s">
        <v>464</v>
      </c>
      <c r="BM158" s="145" t="s">
        <v>1306</v>
      </c>
    </row>
    <row r="159" spans="2:65" s="1" customFormat="1" ht="24.2" customHeight="1">
      <c r="B159" s="133"/>
      <c r="C159" s="134" t="s">
        <v>293</v>
      </c>
      <c r="D159" s="134" t="s">
        <v>171</v>
      </c>
      <c r="E159" s="135" t="s">
        <v>1307</v>
      </c>
      <c r="F159" s="136" t="s">
        <v>1308</v>
      </c>
      <c r="G159" s="137" t="s">
        <v>182</v>
      </c>
      <c r="H159" s="138">
        <v>40</v>
      </c>
      <c r="I159" s="139">
        <v>1.02</v>
      </c>
      <c r="J159" s="139">
        <f t="shared" si="0"/>
        <v>40.799999999999997</v>
      </c>
      <c r="K159" s="140"/>
      <c r="L159" s="25"/>
      <c r="M159" s="141" t="s">
        <v>1</v>
      </c>
      <c r="N159" s="142" t="s">
        <v>34</v>
      </c>
      <c r="O159" s="143">
        <v>0</v>
      </c>
      <c r="P159" s="143">
        <f t="shared" si="1"/>
        <v>0</v>
      </c>
      <c r="Q159" s="143">
        <v>0</v>
      </c>
      <c r="R159" s="143">
        <f t="shared" si="2"/>
        <v>0</v>
      </c>
      <c r="S159" s="143">
        <v>0</v>
      </c>
      <c r="T159" s="144">
        <f t="shared" si="3"/>
        <v>0</v>
      </c>
      <c r="AR159" s="145" t="s">
        <v>464</v>
      </c>
      <c r="AT159" s="145" t="s">
        <v>171</v>
      </c>
      <c r="AU159" s="145" t="s">
        <v>79</v>
      </c>
      <c r="AY159" s="13" t="s">
        <v>170</v>
      </c>
      <c r="BE159" s="146">
        <f t="shared" si="4"/>
        <v>0</v>
      </c>
      <c r="BF159" s="146">
        <f t="shared" si="5"/>
        <v>40.799999999999997</v>
      </c>
      <c r="BG159" s="146">
        <f t="shared" si="6"/>
        <v>0</v>
      </c>
      <c r="BH159" s="146">
        <f t="shared" si="7"/>
        <v>0</v>
      </c>
      <c r="BI159" s="146">
        <f t="shared" si="8"/>
        <v>0</v>
      </c>
      <c r="BJ159" s="13" t="s">
        <v>79</v>
      </c>
      <c r="BK159" s="146">
        <f t="shared" si="9"/>
        <v>40.799999999999997</v>
      </c>
      <c r="BL159" s="13" t="s">
        <v>464</v>
      </c>
      <c r="BM159" s="145" t="s">
        <v>1309</v>
      </c>
    </row>
    <row r="160" spans="2:65" s="1" customFormat="1" ht="16.5" customHeight="1">
      <c r="B160" s="133"/>
      <c r="C160" s="149" t="s">
        <v>297</v>
      </c>
      <c r="D160" s="149" t="s">
        <v>230</v>
      </c>
      <c r="E160" s="150" t="s">
        <v>1310</v>
      </c>
      <c r="F160" s="151" t="s">
        <v>1311</v>
      </c>
      <c r="G160" s="152" t="s">
        <v>182</v>
      </c>
      <c r="H160" s="153">
        <v>40</v>
      </c>
      <c r="I160" s="154">
        <v>1.75</v>
      </c>
      <c r="J160" s="154">
        <f t="shared" si="0"/>
        <v>70</v>
      </c>
      <c r="K160" s="155"/>
      <c r="L160" s="156"/>
      <c r="M160" s="157" t="s">
        <v>1</v>
      </c>
      <c r="N160" s="158" t="s">
        <v>34</v>
      </c>
      <c r="O160" s="143">
        <v>0</v>
      </c>
      <c r="P160" s="143">
        <f t="shared" si="1"/>
        <v>0</v>
      </c>
      <c r="Q160" s="143">
        <v>0</v>
      </c>
      <c r="R160" s="143">
        <f t="shared" si="2"/>
        <v>0</v>
      </c>
      <c r="S160" s="143">
        <v>0</v>
      </c>
      <c r="T160" s="144">
        <f t="shared" si="3"/>
        <v>0</v>
      </c>
      <c r="AR160" s="145" t="s">
        <v>789</v>
      </c>
      <c r="AT160" s="145" t="s">
        <v>230</v>
      </c>
      <c r="AU160" s="145" t="s">
        <v>79</v>
      </c>
      <c r="AY160" s="13" t="s">
        <v>170</v>
      </c>
      <c r="BE160" s="146">
        <f t="shared" si="4"/>
        <v>0</v>
      </c>
      <c r="BF160" s="146">
        <f t="shared" si="5"/>
        <v>70</v>
      </c>
      <c r="BG160" s="146">
        <f t="shared" si="6"/>
        <v>0</v>
      </c>
      <c r="BH160" s="146">
        <f t="shared" si="7"/>
        <v>0</v>
      </c>
      <c r="BI160" s="146">
        <f t="shared" si="8"/>
        <v>0</v>
      </c>
      <c r="BJ160" s="13" t="s">
        <v>79</v>
      </c>
      <c r="BK160" s="146">
        <f t="shared" si="9"/>
        <v>70</v>
      </c>
      <c r="BL160" s="13" t="s">
        <v>464</v>
      </c>
      <c r="BM160" s="145" t="s">
        <v>1312</v>
      </c>
    </row>
    <row r="161" spans="2:65" s="1" customFormat="1" ht="37.9" customHeight="1">
      <c r="B161" s="133"/>
      <c r="C161" s="134" t="s">
        <v>233</v>
      </c>
      <c r="D161" s="134" t="s">
        <v>171</v>
      </c>
      <c r="E161" s="135" t="s">
        <v>1313</v>
      </c>
      <c r="F161" s="136" t="s">
        <v>1314</v>
      </c>
      <c r="G161" s="137" t="s">
        <v>182</v>
      </c>
      <c r="H161" s="138">
        <v>400</v>
      </c>
      <c r="I161" s="139">
        <v>18.82</v>
      </c>
      <c r="J161" s="139">
        <f t="shared" si="0"/>
        <v>7528</v>
      </c>
      <c r="K161" s="140"/>
      <c r="L161" s="25"/>
      <c r="M161" s="141" t="s">
        <v>1</v>
      </c>
      <c r="N161" s="142" t="s">
        <v>34</v>
      </c>
      <c r="O161" s="143">
        <v>0</v>
      </c>
      <c r="P161" s="143">
        <f t="shared" si="1"/>
        <v>0</v>
      </c>
      <c r="Q161" s="143">
        <v>0</v>
      </c>
      <c r="R161" s="143">
        <f t="shared" si="2"/>
        <v>0</v>
      </c>
      <c r="S161" s="143">
        <v>0</v>
      </c>
      <c r="T161" s="144">
        <f t="shared" si="3"/>
        <v>0</v>
      </c>
      <c r="AR161" s="145" t="s">
        <v>464</v>
      </c>
      <c r="AT161" s="145" t="s">
        <v>171</v>
      </c>
      <c r="AU161" s="145" t="s">
        <v>79</v>
      </c>
      <c r="AY161" s="13" t="s">
        <v>170</v>
      </c>
      <c r="BE161" s="146">
        <f t="shared" si="4"/>
        <v>0</v>
      </c>
      <c r="BF161" s="146">
        <f t="shared" si="5"/>
        <v>7528</v>
      </c>
      <c r="BG161" s="146">
        <f t="shared" si="6"/>
        <v>0</v>
      </c>
      <c r="BH161" s="146">
        <f t="shared" si="7"/>
        <v>0</v>
      </c>
      <c r="BI161" s="146">
        <f t="shared" si="8"/>
        <v>0</v>
      </c>
      <c r="BJ161" s="13" t="s">
        <v>79</v>
      </c>
      <c r="BK161" s="146">
        <f t="shared" si="9"/>
        <v>7528</v>
      </c>
      <c r="BL161" s="13" t="s">
        <v>464</v>
      </c>
      <c r="BM161" s="145" t="s">
        <v>1315</v>
      </c>
    </row>
    <row r="162" spans="2:65" s="11" customFormat="1" ht="22.9" customHeight="1">
      <c r="B162" s="124"/>
      <c r="D162" s="125" t="s">
        <v>67</v>
      </c>
      <c r="E162" s="147" t="s">
        <v>1316</v>
      </c>
      <c r="F162" s="147" t="s">
        <v>796</v>
      </c>
      <c r="J162" s="148">
        <f>BK162</f>
        <v>1874.71</v>
      </c>
      <c r="L162" s="124"/>
      <c r="M162" s="128"/>
      <c r="P162" s="129">
        <f>SUM(P163:P167)</f>
        <v>0</v>
      </c>
      <c r="R162" s="129">
        <f>SUM(R163:R167)</f>
        <v>0</v>
      </c>
      <c r="T162" s="130">
        <f>SUM(T163:T167)</f>
        <v>0</v>
      </c>
      <c r="AR162" s="125" t="s">
        <v>83</v>
      </c>
      <c r="AT162" s="131" t="s">
        <v>67</v>
      </c>
      <c r="AU162" s="131" t="s">
        <v>75</v>
      </c>
      <c r="AY162" s="125" t="s">
        <v>170</v>
      </c>
      <c r="BK162" s="132">
        <f>SUM(BK163:BK167)</f>
        <v>1874.71</v>
      </c>
    </row>
    <row r="163" spans="2:65" s="1" customFormat="1" ht="24.2" customHeight="1">
      <c r="B163" s="133"/>
      <c r="C163" s="134" t="s">
        <v>304</v>
      </c>
      <c r="D163" s="134" t="s">
        <v>171</v>
      </c>
      <c r="E163" s="135" t="s">
        <v>1317</v>
      </c>
      <c r="F163" s="136" t="s">
        <v>1318</v>
      </c>
      <c r="G163" s="137" t="s">
        <v>805</v>
      </c>
      <c r="H163" s="138">
        <v>1</v>
      </c>
      <c r="I163" s="139">
        <v>522.91</v>
      </c>
      <c r="J163" s="139">
        <f>ROUND(I163*H163,2)</f>
        <v>522.91</v>
      </c>
      <c r="K163" s="140"/>
      <c r="L163" s="25"/>
      <c r="M163" s="141" t="s">
        <v>1</v>
      </c>
      <c r="N163" s="142" t="s">
        <v>34</v>
      </c>
      <c r="O163" s="143">
        <v>0</v>
      </c>
      <c r="P163" s="143">
        <f>O163*H163</f>
        <v>0</v>
      </c>
      <c r="Q163" s="143">
        <v>0</v>
      </c>
      <c r="R163" s="143">
        <f>Q163*H163</f>
        <v>0</v>
      </c>
      <c r="S163" s="143">
        <v>0</v>
      </c>
      <c r="T163" s="144">
        <f>S163*H163</f>
        <v>0</v>
      </c>
      <c r="AR163" s="145" t="s">
        <v>464</v>
      </c>
      <c r="AT163" s="145" t="s">
        <v>171</v>
      </c>
      <c r="AU163" s="145" t="s">
        <v>79</v>
      </c>
      <c r="AY163" s="13" t="s">
        <v>170</v>
      </c>
      <c r="BE163" s="146">
        <f>IF(N163="základná",J163,0)</f>
        <v>0</v>
      </c>
      <c r="BF163" s="146">
        <f>IF(N163="znížená",J163,0)</f>
        <v>522.91</v>
      </c>
      <c r="BG163" s="146">
        <f>IF(N163="zákl. prenesená",J163,0)</f>
        <v>0</v>
      </c>
      <c r="BH163" s="146">
        <f>IF(N163="zníž. prenesená",J163,0)</f>
        <v>0</v>
      </c>
      <c r="BI163" s="146">
        <f>IF(N163="nulová",J163,0)</f>
        <v>0</v>
      </c>
      <c r="BJ163" s="13" t="s">
        <v>79</v>
      </c>
      <c r="BK163" s="146">
        <f>ROUND(I163*H163,2)</f>
        <v>522.91</v>
      </c>
      <c r="BL163" s="13" t="s">
        <v>464</v>
      </c>
      <c r="BM163" s="145" t="s">
        <v>1319</v>
      </c>
    </row>
    <row r="164" spans="2:65" s="1" customFormat="1" ht="21.75" customHeight="1">
      <c r="B164" s="133"/>
      <c r="C164" s="134" t="s">
        <v>308</v>
      </c>
      <c r="D164" s="134" t="s">
        <v>171</v>
      </c>
      <c r="E164" s="135" t="s">
        <v>1320</v>
      </c>
      <c r="F164" s="136" t="s">
        <v>1321</v>
      </c>
      <c r="G164" s="137" t="s">
        <v>805</v>
      </c>
      <c r="H164" s="138">
        <v>1</v>
      </c>
      <c r="I164" s="139">
        <v>536.49</v>
      </c>
      <c r="J164" s="139">
        <f>ROUND(I164*H164,2)</f>
        <v>536.49</v>
      </c>
      <c r="K164" s="140"/>
      <c r="L164" s="25"/>
      <c r="M164" s="141" t="s">
        <v>1</v>
      </c>
      <c r="N164" s="142" t="s">
        <v>34</v>
      </c>
      <c r="O164" s="143">
        <v>0</v>
      </c>
      <c r="P164" s="143">
        <f>O164*H164</f>
        <v>0</v>
      </c>
      <c r="Q164" s="143">
        <v>0</v>
      </c>
      <c r="R164" s="143">
        <f>Q164*H164</f>
        <v>0</v>
      </c>
      <c r="S164" s="143">
        <v>0</v>
      </c>
      <c r="T164" s="144">
        <f>S164*H164</f>
        <v>0</v>
      </c>
      <c r="AR164" s="145" t="s">
        <v>464</v>
      </c>
      <c r="AT164" s="145" t="s">
        <v>171</v>
      </c>
      <c r="AU164" s="145" t="s">
        <v>79</v>
      </c>
      <c r="AY164" s="13" t="s">
        <v>170</v>
      </c>
      <c r="BE164" s="146">
        <f>IF(N164="základná",J164,0)</f>
        <v>0</v>
      </c>
      <c r="BF164" s="146">
        <f>IF(N164="znížená",J164,0)</f>
        <v>536.49</v>
      </c>
      <c r="BG164" s="146">
        <f>IF(N164="zákl. prenesená",J164,0)</f>
        <v>0</v>
      </c>
      <c r="BH164" s="146">
        <f>IF(N164="zníž. prenesená",J164,0)</f>
        <v>0</v>
      </c>
      <c r="BI164" s="146">
        <f>IF(N164="nulová",J164,0)</f>
        <v>0</v>
      </c>
      <c r="BJ164" s="13" t="s">
        <v>79</v>
      </c>
      <c r="BK164" s="146">
        <f>ROUND(I164*H164,2)</f>
        <v>536.49</v>
      </c>
      <c r="BL164" s="13" t="s">
        <v>464</v>
      </c>
      <c r="BM164" s="145" t="s">
        <v>1322</v>
      </c>
    </row>
    <row r="165" spans="2:65" s="1" customFormat="1" ht="16.5" customHeight="1">
      <c r="B165" s="133"/>
      <c r="C165" s="134" t="s">
        <v>310</v>
      </c>
      <c r="D165" s="134" t="s">
        <v>171</v>
      </c>
      <c r="E165" s="135" t="s">
        <v>1323</v>
      </c>
      <c r="F165" s="136" t="s">
        <v>1324</v>
      </c>
      <c r="G165" s="137" t="s">
        <v>323</v>
      </c>
      <c r="H165" s="138">
        <v>1</v>
      </c>
      <c r="I165" s="139">
        <v>212.69882799999999</v>
      </c>
      <c r="J165" s="139">
        <f>ROUND(I165*H165,2)</f>
        <v>212.7</v>
      </c>
      <c r="K165" s="140"/>
      <c r="L165" s="25"/>
      <c r="M165" s="141" t="s">
        <v>1</v>
      </c>
      <c r="N165" s="142" t="s">
        <v>34</v>
      </c>
      <c r="O165" s="143">
        <v>0</v>
      </c>
      <c r="P165" s="143">
        <f>O165*H165</f>
        <v>0</v>
      </c>
      <c r="Q165" s="143">
        <v>0</v>
      </c>
      <c r="R165" s="143">
        <f>Q165*H165</f>
        <v>0</v>
      </c>
      <c r="S165" s="143">
        <v>0</v>
      </c>
      <c r="T165" s="144">
        <f>S165*H165</f>
        <v>0</v>
      </c>
      <c r="AR165" s="145" t="s">
        <v>464</v>
      </c>
      <c r="AT165" s="145" t="s">
        <v>171</v>
      </c>
      <c r="AU165" s="145" t="s">
        <v>79</v>
      </c>
      <c r="AY165" s="13" t="s">
        <v>170</v>
      </c>
      <c r="BE165" s="146">
        <f>IF(N165="základná",J165,0)</f>
        <v>0</v>
      </c>
      <c r="BF165" s="146">
        <f>IF(N165="znížená",J165,0)</f>
        <v>212.7</v>
      </c>
      <c r="BG165" s="146">
        <f>IF(N165="zákl. prenesená",J165,0)</f>
        <v>0</v>
      </c>
      <c r="BH165" s="146">
        <f>IF(N165="zníž. prenesená",J165,0)</f>
        <v>0</v>
      </c>
      <c r="BI165" s="146">
        <f>IF(N165="nulová",J165,0)</f>
        <v>0</v>
      </c>
      <c r="BJ165" s="13" t="s">
        <v>79</v>
      </c>
      <c r="BK165" s="146">
        <f>ROUND(I165*H165,2)</f>
        <v>212.7</v>
      </c>
      <c r="BL165" s="13" t="s">
        <v>464</v>
      </c>
      <c r="BM165" s="145" t="s">
        <v>1325</v>
      </c>
    </row>
    <row r="166" spans="2:65" s="1" customFormat="1" ht="24.2" customHeight="1">
      <c r="B166" s="133"/>
      <c r="C166" s="149" t="s">
        <v>312</v>
      </c>
      <c r="D166" s="149" t="s">
        <v>230</v>
      </c>
      <c r="E166" s="150" t="s">
        <v>1326</v>
      </c>
      <c r="F166" s="151" t="s">
        <v>1327</v>
      </c>
      <c r="G166" s="152" t="s">
        <v>323</v>
      </c>
      <c r="H166" s="153">
        <v>1</v>
      </c>
      <c r="I166" s="154">
        <v>314.83664099999999</v>
      </c>
      <c r="J166" s="154">
        <f>ROUND(I166*H166,2)</f>
        <v>314.83999999999997</v>
      </c>
      <c r="K166" s="155"/>
      <c r="L166" s="156"/>
      <c r="M166" s="157" t="s">
        <v>1</v>
      </c>
      <c r="N166" s="158" t="s">
        <v>34</v>
      </c>
      <c r="O166" s="143">
        <v>0</v>
      </c>
      <c r="P166" s="143">
        <f>O166*H166</f>
        <v>0</v>
      </c>
      <c r="Q166" s="143">
        <v>0</v>
      </c>
      <c r="R166" s="143">
        <f>Q166*H166</f>
        <v>0</v>
      </c>
      <c r="S166" s="143">
        <v>0</v>
      </c>
      <c r="T166" s="144">
        <f>S166*H166</f>
        <v>0</v>
      </c>
      <c r="AR166" s="145" t="s">
        <v>789</v>
      </c>
      <c r="AT166" s="145" t="s">
        <v>230</v>
      </c>
      <c r="AU166" s="145" t="s">
        <v>79</v>
      </c>
      <c r="AY166" s="13" t="s">
        <v>170</v>
      </c>
      <c r="BE166" s="146">
        <f>IF(N166="základná",J166,0)</f>
        <v>0</v>
      </c>
      <c r="BF166" s="146">
        <f>IF(N166="znížená",J166,0)</f>
        <v>314.83999999999997</v>
      </c>
      <c r="BG166" s="146">
        <f>IF(N166="zákl. prenesená",J166,0)</f>
        <v>0</v>
      </c>
      <c r="BH166" s="146">
        <f>IF(N166="zníž. prenesená",J166,0)</f>
        <v>0</v>
      </c>
      <c r="BI166" s="146">
        <f>IF(N166="nulová",J166,0)</f>
        <v>0</v>
      </c>
      <c r="BJ166" s="13" t="s">
        <v>79</v>
      </c>
      <c r="BK166" s="146">
        <f>ROUND(I166*H166,2)</f>
        <v>314.83999999999997</v>
      </c>
      <c r="BL166" s="13" t="s">
        <v>464</v>
      </c>
      <c r="BM166" s="145" t="s">
        <v>1328</v>
      </c>
    </row>
    <row r="167" spans="2:65" s="1" customFormat="1" ht="16.5" customHeight="1">
      <c r="B167" s="133"/>
      <c r="C167" s="149" t="s">
        <v>316</v>
      </c>
      <c r="D167" s="149" t="s">
        <v>230</v>
      </c>
      <c r="E167" s="150" t="s">
        <v>1329</v>
      </c>
      <c r="F167" s="151" t="s">
        <v>1330</v>
      </c>
      <c r="G167" s="152" t="s">
        <v>323</v>
      </c>
      <c r="H167" s="153">
        <v>1</v>
      </c>
      <c r="I167" s="154">
        <v>287.76587699999999</v>
      </c>
      <c r="J167" s="154">
        <f>ROUND(I167*H167,2)</f>
        <v>287.77</v>
      </c>
      <c r="K167" s="155"/>
      <c r="L167" s="156"/>
      <c r="M167" s="163" t="s">
        <v>1</v>
      </c>
      <c r="N167" s="164" t="s">
        <v>34</v>
      </c>
      <c r="O167" s="161">
        <v>0</v>
      </c>
      <c r="P167" s="161">
        <f>O167*H167</f>
        <v>0</v>
      </c>
      <c r="Q167" s="161">
        <v>0</v>
      </c>
      <c r="R167" s="161">
        <f>Q167*H167</f>
        <v>0</v>
      </c>
      <c r="S167" s="161">
        <v>0</v>
      </c>
      <c r="T167" s="162">
        <f>S167*H167</f>
        <v>0</v>
      </c>
      <c r="AR167" s="145" t="s">
        <v>789</v>
      </c>
      <c r="AT167" s="145" t="s">
        <v>230</v>
      </c>
      <c r="AU167" s="145" t="s">
        <v>79</v>
      </c>
      <c r="AY167" s="13" t="s">
        <v>170</v>
      </c>
      <c r="BE167" s="146">
        <f>IF(N167="základná",J167,0)</f>
        <v>0</v>
      </c>
      <c r="BF167" s="146">
        <f>IF(N167="znížená",J167,0)</f>
        <v>287.77</v>
      </c>
      <c r="BG167" s="146">
        <f>IF(N167="zákl. prenesená",J167,0)</f>
        <v>0</v>
      </c>
      <c r="BH167" s="146">
        <f>IF(N167="zníž. prenesená",J167,0)</f>
        <v>0</v>
      </c>
      <c r="BI167" s="146">
        <f>IF(N167="nulová",J167,0)</f>
        <v>0</v>
      </c>
      <c r="BJ167" s="13" t="s">
        <v>79</v>
      </c>
      <c r="BK167" s="146">
        <f>ROUND(I167*H167,2)</f>
        <v>287.77</v>
      </c>
      <c r="BL167" s="13" t="s">
        <v>464</v>
      </c>
      <c r="BM167" s="145" t="s">
        <v>1331</v>
      </c>
    </row>
    <row r="168" spans="2:65" s="1" customFormat="1" ht="6.95" customHeight="1">
      <c r="B168" s="40"/>
      <c r="C168" s="41"/>
      <c r="D168" s="41"/>
      <c r="E168" s="41"/>
      <c r="F168" s="41"/>
      <c r="G168" s="41"/>
      <c r="H168" s="41"/>
      <c r="I168" s="41"/>
      <c r="J168" s="41"/>
      <c r="K168" s="41"/>
      <c r="L168" s="25"/>
    </row>
  </sheetData>
  <autoFilter ref="C126:K167" xr:uid="{00000000-0009-0000-0000-00000C000000}"/>
  <mergeCells count="15">
    <mergeCell ref="E113:H113"/>
    <mergeCell ref="E117:H117"/>
    <mergeCell ref="E115:H115"/>
    <mergeCell ref="E119:H11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129"/>
  <sheetViews>
    <sheetView showGridLines="0" workbookViewId="0">
      <selection activeCell="J16" sqref="J1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3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3" t="s">
        <v>133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2:46" ht="24.95" customHeight="1">
      <c r="B4" s="16"/>
      <c r="D4" s="17" t="s">
        <v>134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16.5" customHeight="1">
      <c r="B7" s="16"/>
      <c r="E7" s="208" t="str">
        <f>'Rekapitulácia stavby'!K6</f>
        <v>Obnova budovy materskej a základnej školy Vyšná Sitnica</v>
      </c>
      <c r="F7" s="209"/>
      <c r="G7" s="209"/>
      <c r="H7" s="209"/>
      <c r="L7" s="16"/>
    </row>
    <row r="8" spans="2:46" ht="12.75">
      <c r="B8" s="16"/>
      <c r="D8" s="22" t="s">
        <v>135</v>
      </c>
      <c r="L8" s="16"/>
    </row>
    <row r="9" spans="2:46" ht="16.5" customHeight="1">
      <c r="B9" s="16"/>
      <c r="E9" s="208" t="s">
        <v>1190</v>
      </c>
      <c r="F9" s="174"/>
      <c r="G9" s="174"/>
      <c r="H9" s="174"/>
      <c r="L9" s="16"/>
    </row>
    <row r="10" spans="2:46" ht="12" customHeight="1">
      <c r="B10" s="16"/>
      <c r="D10" s="22" t="s">
        <v>137</v>
      </c>
      <c r="L10" s="16"/>
    </row>
    <row r="11" spans="2:46" s="1" customFormat="1" ht="16.5" customHeight="1">
      <c r="B11" s="25"/>
      <c r="E11" s="191" t="s">
        <v>1191</v>
      </c>
      <c r="F11" s="210"/>
      <c r="G11" s="210"/>
      <c r="H11" s="210"/>
      <c r="L11" s="25"/>
    </row>
    <row r="12" spans="2:46" s="1" customFormat="1" ht="12" customHeight="1">
      <c r="B12" s="25"/>
      <c r="D12" s="22" t="s">
        <v>139</v>
      </c>
      <c r="L12" s="25"/>
    </row>
    <row r="13" spans="2:46" s="1" customFormat="1" ht="30" customHeight="1">
      <c r="B13" s="25"/>
      <c r="E13" s="204" t="s">
        <v>1332</v>
      </c>
      <c r="F13" s="210"/>
      <c r="G13" s="210"/>
      <c r="H13" s="210"/>
      <c r="L13" s="25"/>
    </row>
    <row r="14" spans="2:46" s="1" customFormat="1">
      <c r="B14" s="25"/>
      <c r="L14" s="25"/>
    </row>
    <row r="15" spans="2:46" s="1" customFormat="1" ht="12" customHeight="1">
      <c r="B15" s="25"/>
      <c r="D15" s="22" t="s">
        <v>15</v>
      </c>
      <c r="F15" s="20" t="s">
        <v>1</v>
      </c>
      <c r="I15" s="22" t="s">
        <v>16</v>
      </c>
      <c r="J15" s="20" t="s">
        <v>1</v>
      </c>
      <c r="L15" s="25"/>
    </row>
    <row r="16" spans="2:46" s="1" customFormat="1" ht="12" customHeight="1">
      <c r="B16" s="25"/>
      <c r="D16" s="22" t="s">
        <v>17</v>
      </c>
      <c r="F16" s="20" t="s">
        <v>141</v>
      </c>
      <c r="I16" s="22" t="s">
        <v>19</v>
      </c>
      <c r="J16" s="48">
        <f>'Rekapitulácia stavby'!AN8</f>
        <v>45566</v>
      </c>
      <c r="L16" s="25"/>
    </row>
    <row r="17" spans="2:12" s="1" customFormat="1" ht="10.9" customHeight="1">
      <c r="B17" s="25"/>
      <c r="L17" s="25"/>
    </row>
    <row r="18" spans="2:12" s="1" customFormat="1" ht="12" customHeight="1">
      <c r="B18" s="25"/>
      <c r="D18" s="22" t="s">
        <v>20</v>
      </c>
      <c r="I18" s="22" t="s">
        <v>21</v>
      </c>
      <c r="J18" s="20" t="s">
        <v>1</v>
      </c>
      <c r="L18" s="25"/>
    </row>
    <row r="19" spans="2:12" s="1" customFormat="1" ht="18" customHeight="1">
      <c r="B19" s="25"/>
      <c r="E19" s="20" t="s">
        <v>18</v>
      </c>
      <c r="I19" s="22" t="s">
        <v>22</v>
      </c>
      <c r="J19" s="20" t="s">
        <v>1</v>
      </c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2" t="s">
        <v>23</v>
      </c>
      <c r="I21" s="22" t="s">
        <v>21</v>
      </c>
      <c r="J21" s="20">
        <f>'Rekapitulácia stavby'!AN13</f>
        <v>53789059</v>
      </c>
      <c r="L21" s="25"/>
    </row>
    <row r="22" spans="2:12" s="1" customFormat="1" ht="18" customHeight="1">
      <c r="B22" s="25"/>
      <c r="E22" s="178" t="s">
        <v>1339</v>
      </c>
      <c r="F22" s="178"/>
      <c r="G22" s="178"/>
      <c r="H22" s="178"/>
      <c r="I22" s="22" t="s">
        <v>22</v>
      </c>
      <c r="J22" s="20" t="str">
        <f>'Rekapitulácia stavby'!AN14</f>
        <v>SK2121514241</v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2" t="s">
        <v>24</v>
      </c>
      <c r="I24" s="22" t="s">
        <v>21</v>
      </c>
      <c r="J24" s="20" t="s">
        <v>1</v>
      </c>
      <c r="L24" s="25"/>
    </row>
    <row r="25" spans="2:12" s="1" customFormat="1" ht="18" customHeight="1">
      <c r="B25" s="25"/>
      <c r="E25" s="20" t="s">
        <v>142</v>
      </c>
      <c r="I25" s="22" t="s">
        <v>22</v>
      </c>
      <c r="J25" s="20" t="s">
        <v>1</v>
      </c>
      <c r="L25" s="25"/>
    </row>
    <row r="26" spans="2:12" s="1" customFormat="1" ht="6.95" customHeight="1">
      <c r="B26" s="25"/>
      <c r="L26" s="25"/>
    </row>
    <row r="27" spans="2:12" s="1" customFormat="1" ht="12" customHeight="1">
      <c r="B27" s="25"/>
      <c r="D27" s="22" t="s">
        <v>26</v>
      </c>
      <c r="I27" s="22" t="s">
        <v>21</v>
      </c>
      <c r="J27" s="20" t="s">
        <v>1</v>
      </c>
      <c r="L27" s="25"/>
    </row>
    <row r="28" spans="2:12" s="1" customFormat="1" ht="18" customHeight="1">
      <c r="B28" s="25"/>
      <c r="E28" s="20" t="s">
        <v>143</v>
      </c>
      <c r="I28" s="22" t="s">
        <v>22</v>
      </c>
      <c r="J28" s="20" t="s">
        <v>1</v>
      </c>
      <c r="L28" s="25"/>
    </row>
    <row r="29" spans="2:12" s="1" customFormat="1" ht="6.95" customHeight="1">
      <c r="B29" s="25"/>
      <c r="L29" s="25"/>
    </row>
    <row r="30" spans="2:12" s="1" customFormat="1" ht="12" customHeight="1">
      <c r="B30" s="25"/>
      <c r="D30" s="22" t="s">
        <v>27</v>
      </c>
      <c r="L30" s="25"/>
    </row>
    <row r="31" spans="2:12" s="7" customFormat="1" ht="16.5" customHeight="1">
      <c r="B31" s="90"/>
      <c r="E31" s="180" t="s">
        <v>1</v>
      </c>
      <c r="F31" s="180"/>
      <c r="G31" s="180"/>
      <c r="H31" s="180"/>
      <c r="L31" s="90"/>
    </row>
    <row r="32" spans="2:12" s="1" customFormat="1" ht="6.95" customHeight="1">
      <c r="B32" s="25"/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25.35" customHeight="1">
      <c r="B34" s="25"/>
      <c r="D34" s="91" t="s">
        <v>28</v>
      </c>
      <c r="J34" s="62">
        <f>ROUND(J125, 2)</f>
        <v>83483.3</v>
      </c>
      <c r="L34" s="25"/>
    </row>
    <row r="35" spans="2:12" s="1" customFormat="1" ht="6.95" customHeight="1">
      <c r="B35" s="25"/>
      <c r="D35" s="49"/>
      <c r="E35" s="49"/>
      <c r="F35" s="49"/>
      <c r="G35" s="49"/>
      <c r="H35" s="49"/>
      <c r="I35" s="49"/>
      <c r="J35" s="49"/>
      <c r="K35" s="49"/>
      <c r="L35" s="25"/>
    </row>
    <row r="36" spans="2:12" s="1" customFormat="1" ht="14.45" customHeight="1">
      <c r="B36" s="25"/>
      <c r="F36" s="28" t="s">
        <v>30</v>
      </c>
      <c r="I36" s="28" t="s">
        <v>29</v>
      </c>
      <c r="J36" s="28" t="s">
        <v>31</v>
      </c>
      <c r="L36" s="25"/>
    </row>
    <row r="37" spans="2:12" s="1" customFormat="1" ht="14.45" customHeight="1">
      <c r="B37" s="25"/>
      <c r="D37" s="51" t="s">
        <v>32</v>
      </c>
      <c r="E37" s="30" t="s">
        <v>33</v>
      </c>
      <c r="F37" s="92">
        <f>ROUND((SUM(BE125:BE128)),  2)</f>
        <v>0</v>
      </c>
      <c r="G37" s="93"/>
      <c r="H37" s="93"/>
      <c r="I37" s="94">
        <v>0.2</v>
      </c>
      <c r="J37" s="92">
        <f>ROUND(((SUM(BE125:BE128))*I37),  2)</f>
        <v>0</v>
      </c>
      <c r="L37" s="25"/>
    </row>
    <row r="38" spans="2:12" s="1" customFormat="1" ht="14.45" customHeight="1">
      <c r="B38" s="25"/>
      <c r="E38" s="30" t="s">
        <v>34</v>
      </c>
      <c r="F38" s="81">
        <f>ROUND((SUM(BF125:BF128)),  2)</f>
        <v>83483.3</v>
      </c>
      <c r="I38" s="95">
        <v>0.1</v>
      </c>
      <c r="J38" s="81">
        <f>ROUND(((SUM(BF125:BF128))*I38),  2)</f>
        <v>8348.33</v>
      </c>
      <c r="L38" s="25"/>
    </row>
    <row r="39" spans="2:12" s="1" customFormat="1" ht="14.45" hidden="1" customHeight="1">
      <c r="B39" s="25"/>
      <c r="E39" s="22" t="s">
        <v>35</v>
      </c>
      <c r="F39" s="81">
        <f>ROUND((SUM(BG125:BG128)),  2)</f>
        <v>0</v>
      </c>
      <c r="I39" s="95">
        <v>0.2</v>
      </c>
      <c r="J39" s="81">
        <f>0</f>
        <v>0</v>
      </c>
      <c r="L39" s="25"/>
    </row>
    <row r="40" spans="2:12" s="1" customFormat="1" ht="14.45" hidden="1" customHeight="1">
      <c r="B40" s="25"/>
      <c r="E40" s="22" t="s">
        <v>36</v>
      </c>
      <c r="F40" s="81">
        <f>ROUND((SUM(BH125:BH128)),  2)</f>
        <v>0</v>
      </c>
      <c r="I40" s="95">
        <v>0.2</v>
      </c>
      <c r="J40" s="81">
        <f>0</f>
        <v>0</v>
      </c>
      <c r="L40" s="25"/>
    </row>
    <row r="41" spans="2:12" s="1" customFormat="1" ht="14.45" hidden="1" customHeight="1">
      <c r="B41" s="25"/>
      <c r="E41" s="30" t="s">
        <v>37</v>
      </c>
      <c r="F41" s="92">
        <f>ROUND((SUM(BI125:BI128)),  2)</f>
        <v>0</v>
      </c>
      <c r="G41" s="93"/>
      <c r="H41" s="93"/>
      <c r="I41" s="94">
        <v>0</v>
      </c>
      <c r="J41" s="92">
        <f>0</f>
        <v>0</v>
      </c>
      <c r="L41" s="25"/>
    </row>
    <row r="42" spans="2:12" s="1" customFormat="1" ht="6.95" customHeight="1">
      <c r="B42" s="25"/>
      <c r="L42" s="25"/>
    </row>
    <row r="43" spans="2:12" s="1" customFormat="1" ht="25.35" customHeight="1">
      <c r="B43" s="25"/>
      <c r="C43" s="96"/>
      <c r="D43" s="97" t="s">
        <v>38</v>
      </c>
      <c r="E43" s="53"/>
      <c r="F43" s="53"/>
      <c r="G43" s="98" t="s">
        <v>39</v>
      </c>
      <c r="H43" s="99" t="s">
        <v>40</v>
      </c>
      <c r="I43" s="53"/>
      <c r="J43" s="100">
        <f>SUM(J34:J41)</f>
        <v>91831.63</v>
      </c>
      <c r="K43" s="101"/>
      <c r="L43" s="25"/>
    </row>
    <row r="44" spans="2:12" s="1" customFormat="1" ht="14.45" customHeight="1">
      <c r="B44" s="25"/>
      <c r="L44" s="25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43</v>
      </c>
      <c r="E61" s="27"/>
      <c r="F61" s="102" t="s">
        <v>44</v>
      </c>
      <c r="G61" s="39" t="s">
        <v>43</v>
      </c>
      <c r="H61" s="27"/>
      <c r="I61" s="27"/>
      <c r="J61" s="103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43</v>
      </c>
      <c r="E76" s="27"/>
      <c r="F76" s="102" t="s">
        <v>44</v>
      </c>
      <c r="G76" s="39" t="s">
        <v>43</v>
      </c>
      <c r="H76" s="27"/>
      <c r="I76" s="27"/>
      <c r="J76" s="103" t="s">
        <v>44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145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16.5" customHeight="1">
      <c r="B85" s="25"/>
      <c r="E85" s="208" t="str">
        <f>E7</f>
        <v>Obnova budovy materskej a základnej školy Vyšná Sitnica</v>
      </c>
      <c r="F85" s="209"/>
      <c r="G85" s="209"/>
      <c r="H85" s="209"/>
      <c r="L85" s="25"/>
    </row>
    <row r="86" spans="2:12" ht="12" customHeight="1">
      <c r="B86" s="16"/>
      <c r="C86" s="22" t="s">
        <v>135</v>
      </c>
      <c r="L86" s="16"/>
    </row>
    <row r="87" spans="2:12" ht="16.5" customHeight="1">
      <c r="B87" s="16"/>
      <c r="E87" s="208" t="s">
        <v>1190</v>
      </c>
      <c r="F87" s="174"/>
      <c r="G87" s="174"/>
      <c r="H87" s="174"/>
      <c r="L87" s="16"/>
    </row>
    <row r="88" spans="2:12" ht="12" customHeight="1">
      <c r="B88" s="16"/>
      <c r="C88" s="22" t="s">
        <v>137</v>
      </c>
      <c r="L88" s="16"/>
    </row>
    <row r="89" spans="2:12" s="1" customFormat="1" ht="16.5" customHeight="1">
      <c r="B89" s="25"/>
      <c r="E89" s="191" t="s">
        <v>1191</v>
      </c>
      <c r="F89" s="210"/>
      <c r="G89" s="210"/>
      <c r="H89" s="210"/>
      <c r="L89" s="25"/>
    </row>
    <row r="90" spans="2:12" s="1" customFormat="1" ht="12" customHeight="1">
      <c r="B90" s="25"/>
      <c r="C90" s="22" t="s">
        <v>139</v>
      </c>
      <c r="L90" s="25"/>
    </row>
    <row r="91" spans="2:12" s="1" customFormat="1" ht="30" customHeight="1">
      <c r="B91" s="25"/>
      <c r="E91" s="204" t="str">
        <f>E13</f>
        <v>3 - Realizácia ďalších relevantných aktivít bez pozitívneho vplyvu na energetickú hospodárnosť budovy</v>
      </c>
      <c r="F91" s="210"/>
      <c r="G91" s="210"/>
      <c r="H91" s="210"/>
      <c r="L91" s="25"/>
    </row>
    <row r="92" spans="2:12" s="1" customFormat="1" ht="6.95" customHeight="1">
      <c r="B92" s="25"/>
      <c r="L92" s="25"/>
    </row>
    <row r="93" spans="2:12" s="1" customFormat="1" ht="12" customHeight="1">
      <c r="B93" s="25"/>
      <c r="C93" s="22" t="s">
        <v>17</v>
      </c>
      <c r="F93" s="20" t="str">
        <f>F16</f>
        <v>Vyšná Sitnica súp. č.: 1, parcela č.: KN-C 178</v>
      </c>
      <c r="I93" s="22" t="s">
        <v>19</v>
      </c>
      <c r="J93" s="48">
        <f>IF(J16="","",J16)</f>
        <v>45566</v>
      </c>
      <c r="L93" s="25"/>
    </row>
    <row r="94" spans="2:12" s="1" customFormat="1" ht="6.95" customHeight="1">
      <c r="B94" s="25"/>
      <c r="L94" s="25"/>
    </row>
    <row r="95" spans="2:12" s="1" customFormat="1" ht="15.2" customHeight="1">
      <c r="B95" s="25"/>
      <c r="C95" s="22" t="s">
        <v>20</v>
      </c>
      <c r="F95" s="20" t="str">
        <f>E19</f>
        <v xml:space="preserve"> </v>
      </c>
      <c r="I95" s="22" t="s">
        <v>24</v>
      </c>
      <c r="J95" s="23" t="str">
        <f>E25</f>
        <v>Ing. Rastislav Chamaj</v>
      </c>
      <c r="L95" s="25"/>
    </row>
    <row r="96" spans="2:12" s="1" customFormat="1" ht="15.2" customHeight="1">
      <c r="B96" s="25"/>
      <c r="C96" s="22" t="s">
        <v>23</v>
      </c>
      <c r="F96" s="20" t="str">
        <f>IF(E22="","",E22)</f>
        <v>ZOYTEC s.r.o. Okružná 3032/33, Prešov 080 01</v>
      </c>
      <c r="I96" s="22" t="s">
        <v>26</v>
      </c>
      <c r="J96" s="23" t="str">
        <f>E28</f>
        <v>Ing. Ján Hlinka</v>
      </c>
      <c r="L96" s="25"/>
    </row>
    <row r="97" spans="2:47" s="1" customFormat="1" ht="10.35" customHeight="1">
      <c r="B97" s="25"/>
      <c r="L97" s="25"/>
    </row>
    <row r="98" spans="2:47" s="1" customFormat="1" ht="29.25" customHeight="1">
      <c r="B98" s="25"/>
      <c r="C98" s="104" t="s">
        <v>146</v>
      </c>
      <c r="D98" s="96"/>
      <c r="E98" s="96"/>
      <c r="F98" s="96"/>
      <c r="G98" s="96"/>
      <c r="H98" s="96"/>
      <c r="I98" s="96"/>
      <c r="J98" s="105" t="s">
        <v>147</v>
      </c>
      <c r="K98" s="96"/>
      <c r="L98" s="25"/>
    </row>
    <row r="99" spans="2:47" s="1" customFormat="1" ht="10.35" customHeight="1">
      <c r="B99" s="25"/>
      <c r="L99" s="25"/>
    </row>
    <row r="100" spans="2:47" s="1" customFormat="1" ht="22.9" customHeight="1">
      <c r="B100" s="25"/>
      <c r="C100" s="106" t="s">
        <v>148</v>
      </c>
      <c r="J100" s="62">
        <f>J125</f>
        <v>83483.3</v>
      </c>
      <c r="L100" s="25"/>
      <c r="AU100" s="13" t="s">
        <v>149</v>
      </c>
    </row>
    <row r="101" spans="2:47" s="8" customFormat="1" ht="24.95" customHeight="1">
      <c r="B101" s="107"/>
      <c r="D101" s="108" t="s">
        <v>341</v>
      </c>
      <c r="E101" s="109"/>
      <c r="F101" s="109"/>
      <c r="G101" s="109"/>
      <c r="H101" s="109"/>
      <c r="I101" s="109"/>
      <c r="J101" s="110">
        <f>J126</f>
        <v>83483.3</v>
      </c>
      <c r="L101" s="107"/>
    </row>
    <row r="102" spans="2:47" s="1" customFormat="1" ht="21.75" customHeight="1">
      <c r="B102" s="25"/>
      <c r="L102" s="25"/>
    </row>
    <row r="103" spans="2:47" s="1" customFormat="1" ht="6.95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5"/>
    </row>
    <row r="107" spans="2:47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5"/>
    </row>
    <row r="108" spans="2:47" s="1" customFormat="1" ht="24.95" customHeight="1">
      <c r="B108" s="25"/>
      <c r="C108" s="17" t="s">
        <v>156</v>
      </c>
      <c r="L108" s="25"/>
    </row>
    <row r="109" spans="2:47" s="1" customFormat="1" ht="6.95" customHeight="1">
      <c r="B109" s="25"/>
      <c r="L109" s="25"/>
    </row>
    <row r="110" spans="2:47" s="1" customFormat="1" ht="12" customHeight="1">
      <c r="B110" s="25"/>
      <c r="C110" s="22" t="s">
        <v>13</v>
      </c>
      <c r="L110" s="25"/>
    </row>
    <row r="111" spans="2:47" s="1" customFormat="1" ht="16.5" customHeight="1">
      <c r="B111" s="25"/>
      <c r="E111" s="208" t="str">
        <f>E7</f>
        <v>Obnova budovy materskej a základnej školy Vyšná Sitnica</v>
      </c>
      <c r="F111" s="209"/>
      <c r="G111" s="209"/>
      <c r="H111" s="209"/>
      <c r="L111" s="25"/>
    </row>
    <row r="112" spans="2:47" ht="12" customHeight="1">
      <c r="B112" s="16"/>
      <c r="C112" s="22" t="s">
        <v>135</v>
      </c>
      <c r="L112" s="16"/>
    </row>
    <row r="113" spans="2:65" ht="16.5" customHeight="1">
      <c r="B113" s="16"/>
      <c r="E113" s="208" t="s">
        <v>1190</v>
      </c>
      <c r="F113" s="174"/>
      <c r="G113" s="174"/>
      <c r="H113" s="174"/>
      <c r="L113" s="16"/>
    </row>
    <row r="114" spans="2:65" ht="12" customHeight="1">
      <c r="B114" s="16"/>
      <c r="C114" s="22" t="s">
        <v>137</v>
      </c>
      <c r="L114" s="16"/>
    </row>
    <row r="115" spans="2:65" s="1" customFormat="1" ht="16.5" customHeight="1">
      <c r="B115" s="25"/>
      <c r="E115" s="191" t="s">
        <v>1191</v>
      </c>
      <c r="F115" s="210"/>
      <c r="G115" s="210"/>
      <c r="H115" s="210"/>
      <c r="L115" s="25"/>
    </row>
    <row r="116" spans="2:65" s="1" customFormat="1" ht="12" customHeight="1">
      <c r="B116" s="25"/>
      <c r="C116" s="22" t="s">
        <v>139</v>
      </c>
      <c r="L116" s="25"/>
    </row>
    <row r="117" spans="2:65" s="1" customFormat="1" ht="30" customHeight="1">
      <c r="B117" s="25"/>
      <c r="E117" s="204" t="str">
        <f>E13</f>
        <v>3 - Realizácia ďalších relevantných aktivít bez pozitívneho vplyvu na energetickú hospodárnosť budovy</v>
      </c>
      <c r="F117" s="210"/>
      <c r="G117" s="210"/>
      <c r="H117" s="210"/>
      <c r="L117" s="25"/>
    </row>
    <row r="118" spans="2:65" s="1" customFormat="1" ht="6.95" customHeight="1">
      <c r="B118" s="25"/>
      <c r="L118" s="25"/>
    </row>
    <row r="119" spans="2:65" s="1" customFormat="1" ht="12" customHeight="1">
      <c r="B119" s="25"/>
      <c r="C119" s="22" t="s">
        <v>17</v>
      </c>
      <c r="F119" s="20" t="str">
        <f>F16</f>
        <v>Vyšná Sitnica súp. č.: 1, parcela č.: KN-C 178</v>
      </c>
      <c r="I119" s="22" t="s">
        <v>19</v>
      </c>
      <c r="J119" s="48">
        <f>IF(J16="","",J16)</f>
        <v>45566</v>
      </c>
      <c r="L119" s="25"/>
    </row>
    <row r="120" spans="2:65" s="1" customFormat="1" ht="6.95" customHeight="1">
      <c r="B120" s="25"/>
      <c r="L120" s="25"/>
    </row>
    <row r="121" spans="2:65" s="1" customFormat="1" ht="15.2" customHeight="1">
      <c r="B121" s="25"/>
      <c r="C121" s="22" t="s">
        <v>20</v>
      </c>
      <c r="F121" s="20" t="str">
        <f>E19</f>
        <v xml:space="preserve"> </v>
      </c>
      <c r="I121" s="22" t="s">
        <v>24</v>
      </c>
      <c r="J121" s="23" t="str">
        <f>E25</f>
        <v>Ing. Rastislav Chamaj</v>
      </c>
      <c r="L121" s="25"/>
    </row>
    <row r="122" spans="2:65" s="1" customFormat="1" ht="15.2" customHeight="1">
      <c r="B122" s="25"/>
      <c r="C122" s="22" t="s">
        <v>23</v>
      </c>
      <c r="F122" s="20" t="str">
        <f>IF(E22="","",E22)</f>
        <v>ZOYTEC s.r.o. Okružná 3032/33, Prešov 080 01</v>
      </c>
      <c r="I122" s="22" t="s">
        <v>26</v>
      </c>
      <c r="J122" s="23" t="str">
        <f>E28</f>
        <v>Ing. Ján Hlinka</v>
      </c>
      <c r="L122" s="25"/>
    </row>
    <row r="123" spans="2:65" s="1" customFormat="1" ht="10.35" customHeight="1">
      <c r="B123" s="25"/>
      <c r="L123" s="25"/>
    </row>
    <row r="124" spans="2:65" s="10" customFormat="1" ht="29.25" customHeight="1">
      <c r="B124" s="115"/>
      <c r="C124" s="116" t="s">
        <v>157</v>
      </c>
      <c r="D124" s="117" t="s">
        <v>53</v>
      </c>
      <c r="E124" s="117" t="s">
        <v>49</v>
      </c>
      <c r="F124" s="117" t="s">
        <v>50</v>
      </c>
      <c r="G124" s="117" t="s">
        <v>158</v>
      </c>
      <c r="H124" s="117" t="s">
        <v>159</v>
      </c>
      <c r="I124" s="117" t="s">
        <v>160</v>
      </c>
      <c r="J124" s="118" t="s">
        <v>147</v>
      </c>
      <c r="K124" s="119" t="s">
        <v>161</v>
      </c>
      <c r="L124" s="115"/>
      <c r="M124" s="55" t="s">
        <v>1</v>
      </c>
      <c r="N124" s="56" t="s">
        <v>32</v>
      </c>
      <c r="O124" s="56" t="s">
        <v>162</v>
      </c>
      <c r="P124" s="56" t="s">
        <v>163</v>
      </c>
      <c r="Q124" s="56" t="s">
        <v>164</v>
      </c>
      <c r="R124" s="56" t="s">
        <v>165</v>
      </c>
      <c r="S124" s="56" t="s">
        <v>166</v>
      </c>
      <c r="T124" s="57" t="s">
        <v>167</v>
      </c>
    </row>
    <row r="125" spans="2:65" s="1" customFormat="1" ht="22.9" customHeight="1">
      <c r="B125" s="25"/>
      <c r="C125" s="60" t="s">
        <v>148</v>
      </c>
      <c r="J125" s="120">
        <f>BK125</f>
        <v>83483.3</v>
      </c>
      <c r="L125" s="25"/>
      <c r="M125" s="58"/>
      <c r="N125" s="49"/>
      <c r="O125" s="49"/>
      <c r="P125" s="121">
        <f>P126</f>
        <v>0</v>
      </c>
      <c r="Q125" s="49"/>
      <c r="R125" s="121">
        <f>R126</f>
        <v>0</v>
      </c>
      <c r="S125" s="49"/>
      <c r="T125" s="122">
        <f>T126</f>
        <v>0</v>
      </c>
      <c r="AT125" s="13" t="s">
        <v>67</v>
      </c>
      <c r="AU125" s="13" t="s">
        <v>149</v>
      </c>
      <c r="BK125" s="123">
        <f>BK126</f>
        <v>83483.3</v>
      </c>
    </row>
    <row r="126" spans="2:65" s="11" customFormat="1" ht="25.9" customHeight="1">
      <c r="B126" s="124"/>
      <c r="D126" s="125" t="s">
        <v>67</v>
      </c>
      <c r="E126" s="126" t="s">
        <v>473</v>
      </c>
      <c r="F126" s="126" t="s">
        <v>474</v>
      </c>
      <c r="J126" s="127">
        <f>BK126</f>
        <v>83483.3</v>
      </c>
      <c r="L126" s="124"/>
      <c r="M126" s="128"/>
      <c r="P126" s="129">
        <f>SUM(P127:P128)</f>
        <v>0</v>
      </c>
      <c r="R126" s="129">
        <f>SUM(R127:R128)</f>
        <v>0</v>
      </c>
      <c r="T126" s="130">
        <f>SUM(T127:T128)</f>
        <v>0</v>
      </c>
      <c r="AR126" s="125" t="s">
        <v>97</v>
      </c>
      <c r="AT126" s="131" t="s">
        <v>67</v>
      </c>
      <c r="AU126" s="131" t="s">
        <v>68</v>
      </c>
      <c r="AY126" s="125" t="s">
        <v>170</v>
      </c>
      <c r="BK126" s="132">
        <f>SUM(BK127:BK128)</f>
        <v>83483.3</v>
      </c>
    </row>
    <row r="127" spans="2:65" s="1" customFormat="1" ht="16.5" customHeight="1">
      <c r="B127" s="133"/>
      <c r="C127" s="134" t="s">
        <v>75</v>
      </c>
      <c r="D127" s="134" t="s">
        <v>171</v>
      </c>
      <c r="E127" s="135" t="s">
        <v>1333</v>
      </c>
      <c r="F127" s="136" t="s">
        <v>1334</v>
      </c>
      <c r="G127" s="137" t="s">
        <v>800</v>
      </c>
      <c r="H127" s="138">
        <v>2</v>
      </c>
      <c r="I127" s="139">
        <v>38341.65</v>
      </c>
      <c r="J127" s="139">
        <f>ROUND(I127*H127,2)</f>
        <v>76683.3</v>
      </c>
      <c r="K127" s="140"/>
      <c r="L127" s="25"/>
      <c r="M127" s="141" t="s">
        <v>1</v>
      </c>
      <c r="N127" s="142" t="s">
        <v>34</v>
      </c>
      <c r="O127" s="143">
        <v>0</v>
      </c>
      <c r="P127" s="143">
        <f>O127*H127</f>
        <v>0</v>
      </c>
      <c r="Q127" s="143">
        <v>0</v>
      </c>
      <c r="R127" s="143">
        <f>Q127*H127</f>
        <v>0</v>
      </c>
      <c r="S127" s="143">
        <v>0</v>
      </c>
      <c r="T127" s="144">
        <f>S127*H127</f>
        <v>0</v>
      </c>
      <c r="AR127" s="145" t="s">
        <v>1335</v>
      </c>
      <c r="AT127" s="145" t="s">
        <v>171</v>
      </c>
      <c r="AU127" s="145" t="s">
        <v>75</v>
      </c>
      <c r="AY127" s="13" t="s">
        <v>170</v>
      </c>
      <c r="BE127" s="146">
        <f>IF(N127="základná",J127,0)</f>
        <v>0</v>
      </c>
      <c r="BF127" s="146">
        <f>IF(N127="znížená",J127,0)</f>
        <v>76683.3</v>
      </c>
      <c r="BG127" s="146">
        <f>IF(N127="zákl. prenesená",J127,0)</f>
        <v>0</v>
      </c>
      <c r="BH127" s="146">
        <f>IF(N127="zníž. prenesená",J127,0)</f>
        <v>0</v>
      </c>
      <c r="BI127" s="146">
        <f>IF(N127="nulová",J127,0)</f>
        <v>0</v>
      </c>
      <c r="BJ127" s="13" t="s">
        <v>79</v>
      </c>
      <c r="BK127" s="146">
        <f>ROUND(I127*H127,2)</f>
        <v>76683.3</v>
      </c>
      <c r="BL127" s="13" t="s">
        <v>1335</v>
      </c>
      <c r="BM127" s="145" t="s">
        <v>1336</v>
      </c>
    </row>
    <row r="128" spans="2:65" s="1" customFormat="1" ht="16.5" customHeight="1">
      <c r="B128" s="133"/>
      <c r="C128" s="134" t="s">
        <v>79</v>
      </c>
      <c r="D128" s="134" t="s">
        <v>171</v>
      </c>
      <c r="E128" s="135" t="s">
        <v>1001</v>
      </c>
      <c r="F128" s="136" t="s">
        <v>1337</v>
      </c>
      <c r="G128" s="137" t="s">
        <v>800</v>
      </c>
      <c r="H128" s="138">
        <v>1</v>
      </c>
      <c r="I128" s="139">
        <v>6800</v>
      </c>
      <c r="J128" s="139">
        <f>ROUND(I128*H128,2)</f>
        <v>6800</v>
      </c>
      <c r="K128" s="140"/>
      <c r="L128" s="25"/>
      <c r="M128" s="159" t="s">
        <v>1</v>
      </c>
      <c r="N128" s="160" t="s">
        <v>34</v>
      </c>
      <c r="O128" s="161">
        <v>0</v>
      </c>
      <c r="P128" s="161">
        <f>O128*H128</f>
        <v>0</v>
      </c>
      <c r="Q128" s="161">
        <v>0</v>
      </c>
      <c r="R128" s="161">
        <f>Q128*H128</f>
        <v>0</v>
      </c>
      <c r="S128" s="161">
        <v>0</v>
      </c>
      <c r="T128" s="162">
        <f>S128*H128</f>
        <v>0</v>
      </c>
      <c r="AR128" s="145" t="s">
        <v>1335</v>
      </c>
      <c r="AT128" s="145" t="s">
        <v>171</v>
      </c>
      <c r="AU128" s="145" t="s">
        <v>75</v>
      </c>
      <c r="AY128" s="13" t="s">
        <v>170</v>
      </c>
      <c r="BE128" s="146">
        <f>IF(N128="základná",J128,0)</f>
        <v>0</v>
      </c>
      <c r="BF128" s="146">
        <f>IF(N128="znížená",J128,0)</f>
        <v>6800</v>
      </c>
      <c r="BG128" s="146">
        <f>IF(N128="zákl. prenesená",J128,0)</f>
        <v>0</v>
      </c>
      <c r="BH128" s="146">
        <f>IF(N128="zníž. prenesená",J128,0)</f>
        <v>0</v>
      </c>
      <c r="BI128" s="146">
        <f>IF(N128="nulová",J128,0)</f>
        <v>0</v>
      </c>
      <c r="BJ128" s="13" t="s">
        <v>79</v>
      </c>
      <c r="BK128" s="146">
        <f>ROUND(I128*H128,2)</f>
        <v>6800</v>
      </c>
      <c r="BL128" s="13" t="s">
        <v>1335</v>
      </c>
      <c r="BM128" s="145" t="s">
        <v>1338</v>
      </c>
    </row>
    <row r="129" spans="2:12" s="1" customFormat="1" ht="6.95" customHeight="1"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25"/>
    </row>
  </sheetData>
  <autoFilter ref="C124:K128" xr:uid="{00000000-0009-0000-0000-00000D000000}"/>
  <mergeCells count="15">
    <mergeCell ref="E111:H111"/>
    <mergeCell ref="E115:H115"/>
    <mergeCell ref="E113:H113"/>
    <mergeCell ref="E117:H11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77"/>
  <sheetViews>
    <sheetView showGridLines="0" topLeftCell="A159" workbookViewId="0">
      <selection activeCell="F25" sqref="F2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3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3" t="s">
        <v>84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2:46" ht="24.95" customHeight="1">
      <c r="B4" s="16"/>
      <c r="D4" s="17" t="s">
        <v>134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16.5" customHeight="1">
      <c r="B7" s="16"/>
      <c r="E7" s="208" t="str">
        <f>'Rekapitulácia stavby'!K6</f>
        <v>Obnova budovy materskej a základnej školy Vyšná Sitnica</v>
      </c>
      <c r="F7" s="209"/>
      <c r="G7" s="209"/>
      <c r="H7" s="209"/>
      <c r="L7" s="16"/>
    </row>
    <row r="8" spans="2:46" ht="12.75">
      <c r="B8" s="16"/>
      <c r="D8" s="22" t="s">
        <v>135</v>
      </c>
      <c r="L8" s="16"/>
    </row>
    <row r="9" spans="2:46" ht="16.5" customHeight="1">
      <c r="B9" s="16"/>
      <c r="E9" s="208" t="s">
        <v>136</v>
      </c>
      <c r="F9" s="174"/>
      <c r="G9" s="174"/>
      <c r="H9" s="174"/>
      <c r="L9" s="16"/>
    </row>
    <row r="10" spans="2:46" ht="12" customHeight="1">
      <c r="B10" s="16"/>
      <c r="D10" s="22" t="s">
        <v>137</v>
      </c>
      <c r="L10" s="16"/>
    </row>
    <row r="11" spans="2:46" s="1" customFormat="1" ht="16.5" customHeight="1">
      <c r="B11" s="25"/>
      <c r="E11" s="191" t="s">
        <v>138</v>
      </c>
      <c r="F11" s="210"/>
      <c r="G11" s="210"/>
      <c r="H11" s="210"/>
      <c r="L11" s="25"/>
    </row>
    <row r="12" spans="2:46" s="1" customFormat="1" ht="12" customHeight="1">
      <c r="B12" s="25"/>
      <c r="D12" s="22" t="s">
        <v>139</v>
      </c>
      <c r="L12" s="25"/>
    </row>
    <row r="13" spans="2:46" s="1" customFormat="1" ht="16.5" customHeight="1">
      <c r="B13" s="25"/>
      <c r="E13" s="204" t="s">
        <v>140</v>
      </c>
      <c r="F13" s="210"/>
      <c r="G13" s="210"/>
      <c r="H13" s="210"/>
      <c r="L13" s="25"/>
    </row>
    <row r="14" spans="2:46" s="1" customFormat="1">
      <c r="B14" s="25"/>
      <c r="L14" s="25"/>
    </row>
    <row r="15" spans="2:46" s="1" customFormat="1" ht="12" customHeight="1">
      <c r="B15" s="25"/>
      <c r="D15" s="22" t="s">
        <v>15</v>
      </c>
      <c r="F15" s="20" t="s">
        <v>1</v>
      </c>
      <c r="I15" s="22" t="s">
        <v>16</v>
      </c>
      <c r="J15" s="20" t="s">
        <v>1</v>
      </c>
      <c r="L15" s="25"/>
    </row>
    <row r="16" spans="2:46" s="1" customFormat="1" ht="12" customHeight="1">
      <c r="B16" s="25"/>
      <c r="D16" s="22" t="s">
        <v>17</v>
      </c>
      <c r="F16" s="20" t="s">
        <v>141</v>
      </c>
      <c r="I16" s="22" t="s">
        <v>19</v>
      </c>
      <c r="J16" s="48">
        <f>'Rekapitulácia stavby'!AN8</f>
        <v>45566</v>
      </c>
      <c r="L16" s="25"/>
    </row>
    <row r="17" spans="2:12" s="1" customFormat="1" ht="10.9" customHeight="1">
      <c r="B17" s="25"/>
      <c r="L17" s="25"/>
    </row>
    <row r="18" spans="2:12" s="1" customFormat="1" ht="12" customHeight="1">
      <c r="B18" s="25"/>
      <c r="D18" s="22" t="s">
        <v>20</v>
      </c>
      <c r="I18" s="22" t="s">
        <v>21</v>
      </c>
      <c r="J18" s="20" t="s">
        <v>1</v>
      </c>
      <c r="L18" s="25"/>
    </row>
    <row r="19" spans="2:12" s="1" customFormat="1" ht="18" customHeight="1">
      <c r="B19" s="25"/>
      <c r="E19" s="20" t="s">
        <v>18</v>
      </c>
      <c r="I19" s="22" t="s">
        <v>22</v>
      </c>
      <c r="J19" s="20" t="s">
        <v>1</v>
      </c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2" t="s">
        <v>23</v>
      </c>
      <c r="I21" s="22" t="s">
        <v>21</v>
      </c>
      <c r="J21" s="20">
        <f>'Rekapitulácia stavby'!AN13</f>
        <v>53789059</v>
      </c>
      <c r="L21" s="25"/>
    </row>
    <row r="22" spans="2:12" s="1" customFormat="1" ht="18" customHeight="1">
      <c r="B22" s="25"/>
      <c r="E22" s="178" t="s">
        <v>1339</v>
      </c>
      <c r="F22" s="178"/>
      <c r="G22" s="178"/>
      <c r="H22" s="178"/>
      <c r="I22" s="22" t="s">
        <v>22</v>
      </c>
      <c r="J22" s="20" t="str">
        <f>'Rekapitulácia stavby'!AN14</f>
        <v>SK2121514241</v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2" t="s">
        <v>24</v>
      </c>
      <c r="I24" s="22" t="s">
        <v>21</v>
      </c>
      <c r="J24" s="20" t="s">
        <v>1</v>
      </c>
      <c r="L24" s="25"/>
    </row>
    <row r="25" spans="2:12" s="1" customFormat="1" ht="18" customHeight="1">
      <c r="B25" s="25"/>
      <c r="E25" s="20" t="s">
        <v>142</v>
      </c>
      <c r="I25" s="22" t="s">
        <v>22</v>
      </c>
      <c r="J25" s="20" t="s">
        <v>1</v>
      </c>
      <c r="L25" s="25"/>
    </row>
    <row r="26" spans="2:12" s="1" customFormat="1" ht="6.95" customHeight="1">
      <c r="B26" s="25"/>
      <c r="L26" s="25"/>
    </row>
    <row r="27" spans="2:12" s="1" customFormat="1" ht="12" customHeight="1">
      <c r="B27" s="25"/>
      <c r="D27" s="22" t="s">
        <v>26</v>
      </c>
      <c r="I27" s="22" t="s">
        <v>21</v>
      </c>
      <c r="J27" s="20" t="s">
        <v>1</v>
      </c>
      <c r="L27" s="25"/>
    </row>
    <row r="28" spans="2:12" s="1" customFormat="1" ht="18" customHeight="1">
      <c r="B28" s="25"/>
      <c r="E28" s="20" t="s">
        <v>143</v>
      </c>
      <c r="I28" s="22" t="s">
        <v>22</v>
      </c>
      <c r="J28" s="20" t="s">
        <v>1</v>
      </c>
      <c r="L28" s="25"/>
    </row>
    <row r="29" spans="2:12" s="1" customFormat="1" ht="6.95" customHeight="1">
      <c r="B29" s="25"/>
      <c r="L29" s="25"/>
    </row>
    <row r="30" spans="2:12" s="1" customFormat="1" ht="12" customHeight="1">
      <c r="B30" s="25"/>
      <c r="D30" s="22" t="s">
        <v>27</v>
      </c>
      <c r="L30" s="25"/>
    </row>
    <row r="31" spans="2:12" s="7" customFormat="1" ht="179.25" customHeight="1">
      <c r="B31" s="90"/>
      <c r="E31" s="180" t="s">
        <v>144</v>
      </c>
      <c r="F31" s="180"/>
      <c r="G31" s="180"/>
      <c r="H31" s="180"/>
      <c r="L31" s="90"/>
    </row>
    <row r="32" spans="2:12" s="1" customFormat="1" ht="6.95" customHeight="1">
      <c r="B32" s="25"/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25.35" customHeight="1">
      <c r="B34" s="25"/>
      <c r="D34" s="91" t="s">
        <v>28</v>
      </c>
      <c r="J34" s="62">
        <f>ROUND(J130, 2)</f>
        <v>38726.589999999997</v>
      </c>
      <c r="L34" s="25"/>
    </row>
    <row r="35" spans="2:12" s="1" customFormat="1" ht="6.95" customHeight="1">
      <c r="B35" s="25"/>
      <c r="D35" s="49"/>
      <c r="E35" s="49"/>
      <c r="F35" s="49"/>
      <c r="G35" s="49"/>
      <c r="H35" s="49"/>
      <c r="I35" s="49"/>
      <c r="J35" s="49"/>
      <c r="K35" s="49"/>
      <c r="L35" s="25"/>
    </row>
    <row r="36" spans="2:12" s="1" customFormat="1" ht="14.45" customHeight="1">
      <c r="B36" s="25"/>
      <c r="F36" s="28" t="s">
        <v>30</v>
      </c>
      <c r="I36" s="28" t="s">
        <v>29</v>
      </c>
      <c r="J36" s="28" t="s">
        <v>31</v>
      </c>
      <c r="L36" s="25"/>
    </row>
    <row r="37" spans="2:12" s="1" customFormat="1" ht="14.45" customHeight="1">
      <c r="B37" s="25"/>
      <c r="D37" s="51" t="s">
        <v>32</v>
      </c>
      <c r="E37" s="30" t="s">
        <v>33</v>
      </c>
      <c r="F37" s="92">
        <f>ROUND((SUM(BE130:BE176)),  2)</f>
        <v>0</v>
      </c>
      <c r="G37" s="93"/>
      <c r="H37" s="93"/>
      <c r="I37" s="94">
        <v>0.2</v>
      </c>
      <c r="J37" s="92">
        <f>ROUND(((SUM(BE130:BE176))*I37),  2)</f>
        <v>0</v>
      </c>
      <c r="L37" s="25"/>
    </row>
    <row r="38" spans="2:12" s="1" customFormat="1" ht="14.45" customHeight="1">
      <c r="B38" s="25"/>
      <c r="E38" s="30" t="s">
        <v>34</v>
      </c>
      <c r="F38" s="81">
        <f>ROUND((SUM(BF130:BF176)),  2)</f>
        <v>38726.589999999997</v>
      </c>
      <c r="I38" s="95">
        <v>0.1</v>
      </c>
      <c r="J38" s="81">
        <f>ROUND(((SUM(BF130:BF176))*I38),  2)</f>
        <v>3872.66</v>
      </c>
      <c r="L38" s="25"/>
    </row>
    <row r="39" spans="2:12" s="1" customFormat="1" ht="14.45" hidden="1" customHeight="1">
      <c r="B39" s="25"/>
      <c r="E39" s="22" t="s">
        <v>35</v>
      </c>
      <c r="F39" s="81">
        <f>ROUND((SUM(BG130:BG176)),  2)</f>
        <v>0</v>
      </c>
      <c r="I39" s="95">
        <v>0.2</v>
      </c>
      <c r="J39" s="81">
        <f>0</f>
        <v>0</v>
      </c>
      <c r="L39" s="25"/>
    </row>
    <row r="40" spans="2:12" s="1" customFormat="1" ht="14.45" hidden="1" customHeight="1">
      <c r="B40" s="25"/>
      <c r="E40" s="22" t="s">
        <v>36</v>
      </c>
      <c r="F40" s="81">
        <f>ROUND((SUM(BH130:BH176)),  2)</f>
        <v>0</v>
      </c>
      <c r="I40" s="95">
        <v>0.2</v>
      </c>
      <c r="J40" s="81">
        <f>0</f>
        <v>0</v>
      </c>
      <c r="L40" s="25"/>
    </row>
    <row r="41" spans="2:12" s="1" customFormat="1" ht="14.45" hidden="1" customHeight="1">
      <c r="B41" s="25"/>
      <c r="E41" s="30" t="s">
        <v>37</v>
      </c>
      <c r="F41" s="92">
        <f>ROUND((SUM(BI130:BI176)),  2)</f>
        <v>0</v>
      </c>
      <c r="G41" s="93"/>
      <c r="H41" s="93"/>
      <c r="I41" s="94">
        <v>0</v>
      </c>
      <c r="J41" s="92">
        <f>0</f>
        <v>0</v>
      </c>
      <c r="L41" s="25"/>
    </row>
    <row r="42" spans="2:12" s="1" customFormat="1" ht="6.95" customHeight="1">
      <c r="B42" s="25"/>
      <c r="L42" s="25"/>
    </row>
    <row r="43" spans="2:12" s="1" customFormat="1" ht="25.35" customHeight="1">
      <c r="B43" s="25"/>
      <c r="C43" s="96"/>
      <c r="D43" s="97" t="s">
        <v>38</v>
      </c>
      <c r="E43" s="53"/>
      <c r="F43" s="53"/>
      <c r="G43" s="98" t="s">
        <v>39</v>
      </c>
      <c r="H43" s="99" t="s">
        <v>40</v>
      </c>
      <c r="I43" s="53"/>
      <c r="J43" s="100">
        <f>SUM(J34:J41)</f>
        <v>42599.25</v>
      </c>
      <c r="K43" s="101"/>
      <c r="L43" s="25"/>
    </row>
    <row r="44" spans="2:12" s="1" customFormat="1" ht="14.45" customHeight="1">
      <c r="B44" s="25"/>
      <c r="L44" s="25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43</v>
      </c>
      <c r="E61" s="27"/>
      <c r="F61" s="102" t="s">
        <v>44</v>
      </c>
      <c r="G61" s="39" t="s">
        <v>43</v>
      </c>
      <c r="H61" s="27"/>
      <c r="I61" s="27"/>
      <c r="J61" s="103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43</v>
      </c>
      <c r="E76" s="27"/>
      <c r="F76" s="102" t="s">
        <v>44</v>
      </c>
      <c r="G76" s="39" t="s">
        <v>43</v>
      </c>
      <c r="H76" s="27"/>
      <c r="I76" s="27"/>
      <c r="J76" s="103" t="s">
        <v>44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145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16.5" customHeight="1">
      <c r="B85" s="25"/>
      <c r="E85" s="208" t="str">
        <f>E7</f>
        <v>Obnova budovy materskej a základnej školy Vyšná Sitnica</v>
      </c>
      <c r="F85" s="209"/>
      <c r="G85" s="209"/>
      <c r="H85" s="209"/>
      <c r="L85" s="25"/>
    </row>
    <row r="86" spans="2:12" ht="12" customHeight="1">
      <c r="B86" s="16"/>
      <c r="C86" s="22" t="s">
        <v>135</v>
      </c>
      <c r="L86" s="16"/>
    </row>
    <row r="87" spans="2:12" ht="16.5" customHeight="1">
      <c r="B87" s="16"/>
      <c r="E87" s="208" t="s">
        <v>136</v>
      </c>
      <c r="F87" s="174"/>
      <c r="G87" s="174"/>
      <c r="H87" s="174"/>
      <c r="L87" s="16"/>
    </row>
    <row r="88" spans="2:12" ht="12" customHeight="1">
      <c r="B88" s="16"/>
      <c r="C88" s="22" t="s">
        <v>137</v>
      </c>
      <c r="L88" s="16"/>
    </row>
    <row r="89" spans="2:12" s="1" customFormat="1" ht="16.5" customHeight="1">
      <c r="B89" s="25"/>
      <c r="E89" s="191" t="s">
        <v>138</v>
      </c>
      <c r="F89" s="210"/>
      <c r="G89" s="210"/>
      <c r="H89" s="210"/>
      <c r="L89" s="25"/>
    </row>
    <row r="90" spans="2:12" s="1" customFormat="1" ht="12" customHeight="1">
      <c r="B90" s="25"/>
      <c r="C90" s="22" t="s">
        <v>139</v>
      </c>
      <c r="L90" s="25"/>
    </row>
    <row r="91" spans="2:12" s="1" customFormat="1" ht="16.5" customHeight="1">
      <c r="B91" s="25"/>
      <c r="E91" s="204" t="str">
        <f>E13</f>
        <v>1 - Zlepšenie tepelnej ochrany otvorových konštrukcií</v>
      </c>
      <c r="F91" s="210"/>
      <c r="G91" s="210"/>
      <c r="H91" s="210"/>
      <c r="L91" s="25"/>
    </row>
    <row r="92" spans="2:12" s="1" customFormat="1" ht="6.95" customHeight="1">
      <c r="B92" s="25"/>
      <c r="L92" s="25"/>
    </row>
    <row r="93" spans="2:12" s="1" customFormat="1" ht="12" customHeight="1">
      <c r="B93" s="25"/>
      <c r="C93" s="22" t="s">
        <v>17</v>
      </c>
      <c r="F93" s="20" t="str">
        <f>F16</f>
        <v>Vyšná Sitnica súp. č.: 1, parcela č.: KN-C 178</v>
      </c>
      <c r="I93" s="22" t="s">
        <v>19</v>
      </c>
      <c r="J93" s="48">
        <f>IF(J16="","",J16)</f>
        <v>45566</v>
      </c>
      <c r="L93" s="25"/>
    </row>
    <row r="94" spans="2:12" s="1" customFormat="1" ht="6.95" customHeight="1">
      <c r="B94" s="25"/>
      <c r="L94" s="25"/>
    </row>
    <row r="95" spans="2:12" s="1" customFormat="1" ht="15.2" customHeight="1">
      <c r="B95" s="25"/>
      <c r="C95" s="22" t="s">
        <v>20</v>
      </c>
      <c r="F95" s="20" t="str">
        <f>E19</f>
        <v xml:space="preserve"> </v>
      </c>
      <c r="I95" s="22" t="s">
        <v>24</v>
      </c>
      <c r="J95" s="23" t="str">
        <f>E25</f>
        <v>Ing. Rastislav Chamaj</v>
      </c>
      <c r="L95" s="25"/>
    </row>
    <row r="96" spans="2:12" s="1" customFormat="1" ht="15.2" customHeight="1">
      <c r="B96" s="25"/>
      <c r="C96" s="22" t="s">
        <v>23</v>
      </c>
      <c r="F96" s="20" t="str">
        <f>IF(E22="","",E22)</f>
        <v>ZOYTEC s.r.o. Okružná 3032/33, Prešov 080 01</v>
      </c>
      <c r="I96" s="22" t="s">
        <v>26</v>
      </c>
      <c r="J96" s="23" t="str">
        <f>E28</f>
        <v>Ing. Ján Hlinka</v>
      </c>
      <c r="L96" s="25"/>
    </row>
    <row r="97" spans="2:47" s="1" customFormat="1" ht="10.35" customHeight="1">
      <c r="B97" s="25"/>
      <c r="L97" s="25"/>
    </row>
    <row r="98" spans="2:47" s="1" customFormat="1" ht="29.25" customHeight="1">
      <c r="B98" s="25"/>
      <c r="C98" s="104" t="s">
        <v>146</v>
      </c>
      <c r="D98" s="96"/>
      <c r="E98" s="96"/>
      <c r="F98" s="96"/>
      <c r="G98" s="96"/>
      <c r="H98" s="96"/>
      <c r="I98" s="96"/>
      <c r="J98" s="105" t="s">
        <v>147</v>
      </c>
      <c r="K98" s="96"/>
      <c r="L98" s="25"/>
    </row>
    <row r="99" spans="2:47" s="1" customFormat="1" ht="10.35" customHeight="1">
      <c r="B99" s="25"/>
      <c r="L99" s="25"/>
    </row>
    <row r="100" spans="2:47" s="1" customFormat="1" ht="22.9" customHeight="1">
      <c r="B100" s="25"/>
      <c r="C100" s="106" t="s">
        <v>148</v>
      </c>
      <c r="J100" s="62">
        <f>J130</f>
        <v>38726.589999999989</v>
      </c>
      <c r="L100" s="25"/>
      <c r="AU100" s="13" t="s">
        <v>149</v>
      </c>
    </row>
    <row r="101" spans="2:47" s="8" customFormat="1" ht="24.95" customHeight="1">
      <c r="B101" s="107"/>
      <c r="D101" s="108" t="s">
        <v>150</v>
      </c>
      <c r="E101" s="109"/>
      <c r="F101" s="109"/>
      <c r="G101" s="109"/>
      <c r="H101" s="109"/>
      <c r="I101" s="109"/>
      <c r="J101" s="110">
        <f>J131</f>
        <v>4036.37</v>
      </c>
      <c r="L101" s="107"/>
    </row>
    <row r="102" spans="2:47" s="9" customFormat="1" ht="19.899999999999999" customHeight="1">
      <c r="B102" s="111"/>
      <c r="D102" s="112" t="s">
        <v>151</v>
      </c>
      <c r="E102" s="113"/>
      <c r="F102" s="113"/>
      <c r="G102" s="113"/>
      <c r="H102" s="113"/>
      <c r="I102" s="113"/>
      <c r="J102" s="114">
        <f>J141</f>
        <v>1224.8800000000001</v>
      </c>
      <c r="L102" s="111"/>
    </row>
    <row r="103" spans="2:47" s="9" customFormat="1" ht="19.899999999999999" customHeight="1">
      <c r="B103" s="111"/>
      <c r="D103" s="112" t="s">
        <v>152</v>
      </c>
      <c r="E103" s="113"/>
      <c r="F103" s="113"/>
      <c r="G103" s="113"/>
      <c r="H103" s="113"/>
      <c r="I103" s="113"/>
      <c r="J103" s="114">
        <f>J144</f>
        <v>82.07</v>
      </c>
      <c r="L103" s="111"/>
    </row>
    <row r="104" spans="2:47" s="8" customFormat="1" ht="24.95" customHeight="1">
      <c r="B104" s="107"/>
      <c r="D104" s="108" t="s">
        <v>153</v>
      </c>
      <c r="E104" s="109"/>
      <c r="F104" s="109"/>
      <c r="G104" s="109"/>
      <c r="H104" s="109"/>
      <c r="I104" s="109"/>
      <c r="J104" s="110">
        <f>J146</f>
        <v>34690.219999999987</v>
      </c>
      <c r="L104" s="107"/>
    </row>
    <row r="105" spans="2:47" s="9" customFormat="1" ht="19.899999999999999" customHeight="1">
      <c r="B105" s="111"/>
      <c r="D105" s="112" t="s">
        <v>154</v>
      </c>
      <c r="E105" s="113"/>
      <c r="F105" s="113"/>
      <c r="G105" s="113"/>
      <c r="H105" s="113"/>
      <c r="I105" s="113"/>
      <c r="J105" s="114">
        <f>J147</f>
        <v>34539.339999999989</v>
      </c>
      <c r="L105" s="111"/>
    </row>
    <row r="106" spans="2:47" s="9" customFormat="1" ht="19.899999999999999" customHeight="1">
      <c r="B106" s="111"/>
      <c r="D106" s="112" t="s">
        <v>155</v>
      </c>
      <c r="E106" s="113"/>
      <c r="F106" s="113"/>
      <c r="G106" s="113"/>
      <c r="H106" s="113"/>
      <c r="I106" s="113"/>
      <c r="J106" s="114">
        <f>J174</f>
        <v>150.88</v>
      </c>
      <c r="L106" s="111"/>
    </row>
    <row r="107" spans="2:47" s="1" customFormat="1" ht="21.75" customHeight="1">
      <c r="B107" s="25"/>
      <c r="L107" s="25"/>
    </row>
    <row r="108" spans="2:47" s="1" customFormat="1" ht="6.95" customHeight="1"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25"/>
    </row>
    <row r="112" spans="2:47" s="1" customFormat="1" ht="6.95" customHeight="1">
      <c r="B112" s="42"/>
      <c r="C112" s="43"/>
      <c r="D112" s="43"/>
      <c r="E112" s="43"/>
      <c r="F112" s="43"/>
      <c r="G112" s="43"/>
      <c r="H112" s="43"/>
      <c r="I112" s="43"/>
      <c r="J112" s="43"/>
      <c r="K112" s="43"/>
      <c r="L112" s="25"/>
    </row>
    <row r="113" spans="2:12" s="1" customFormat="1" ht="24.95" customHeight="1">
      <c r="B113" s="25"/>
      <c r="C113" s="17" t="s">
        <v>156</v>
      </c>
      <c r="L113" s="25"/>
    </row>
    <row r="114" spans="2:12" s="1" customFormat="1" ht="6.95" customHeight="1">
      <c r="B114" s="25"/>
      <c r="L114" s="25"/>
    </row>
    <row r="115" spans="2:12" s="1" customFormat="1" ht="12" customHeight="1">
      <c r="B115" s="25"/>
      <c r="C115" s="22" t="s">
        <v>13</v>
      </c>
      <c r="L115" s="25"/>
    </row>
    <row r="116" spans="2:12" s="1" customFormat="1" ht="16.5" customHeight="1">
      <c r="B116" s="25"/>
      <c r="E116" s="208" t="str">
        <f>E7</f>
        <v>Obnova budovy materskej a základnej školy Vyšná Sitnica</v>
      </c>
      <c r="F116" s="209"/>
      <c r="G116" s="209"/>
      <c r="H116" s="209"/>
      <c r="L116" s="25"/>
    </row>
    <row r="117" spans="2:12" ht="12" customHeight="1">
      <c r="B117" s="16"/>
      <c r="C117" s="22" t="s">
        <v>135</v>
      </c>
      <c r="L117" s="16"/>
    </row>
    <row r="118" spans="2:12" ht="16.5" customHeight="1">
      <c r="B118" s="16"/>
      <c r="E118" s="208" t="s">
        <v>136</v>
      </c>
      <c r="F118" s="174"/>
      <c r="G118" s="174"/>
      <c r="H118" s="174"/>
      <c r="L118" s="16"/>
    </row>
    <row r="119" spans="2:12" ht="12" customHeight="1">
      <c r="B119" s="16"/>
      <c r="C119" s="22" t="s">
        <v>137</v>
      </c>
      <c r="L119" s="16"/>
    </row>
    <row r="120" spans="2:12" s="1" customFormat="1" ht="16.5" customHeight="1">
      <c r="B120" s="25"/>
      <c r="E120" s="191" t="s">
        <v>138</v>
      </c>
      <c r="F120" s="210"/>
      <c r="G120" s="210"/>
      <c r="H120" s="210"/>
      <c r="L120" s="25"/>
    </row>
    <row r="121" spans="2:12" s="1" customFormat="1" ht="12" customHeight="1">
      <c r="B121" s="25"/>
      <c r="C121" s="22" t="s">
        <v>139</v>
      </c>
      <c r="L121" s="25"/>
    </row>
    <row r="122" spans="2:12" s="1" customFormat="1" ht="16.5" customHeight="1">
      <c r="B122" s="25"/>
      <c r="E122" s="204" t="str">
        <f>E13</f>
        <v>1 - Zlepšenie tepelnej ochrany otvorových konštrukcií</v>
      </c>
      <c r="F122" s="210"/>
      <c r="G122" s="210"/>
      <c r="H122" s="210"/>
      <c r="L122" s="25"/>
    </row>
    <row r="123" spans="2:12" s="1" customFormat="1" ht="6.95" customHeight="1">
      <c r="B123" s="25"/>
      <c r="L123" s="25"/>
    </row>
    <row r="124" spans="2:12" s="1" customFormat="1" ht="12" customHeight="1">
      <c r="B124" s="25"/>
      <c r="C124" s="22" t="s">
        <v>17</v>
      </c>
      <c r="F124" s="20" t="str">
        <f>F16</f>
        <v>Vyšná Sitnica súp. č.: 1, parcela č.: KN-C 178</v>
      </c>
      <c r="I124" s="22" t="s">
        <v>19</v>
      </c>
      <c r="J124" s="48">
        <f>IF(J16="","",J16)</f>
        <v>45566</v>
      </c>
      <c r="L124" s="25"/>
    </row>
    <row r="125" spans="2:12" s="1" customFormat="1" ht="6.95" customHeight="1">
      <c r="B125" s="25"/>
      <c r="L125" s="25"/>
    </row>
    <row r="126" spans="2:12" s="1" customFormat="1" ht="15.2" customHeight="1">
      <c r="B126" s="25"/>
      <c r="C126" s="22" t="s">
        <v>20</v>
      </c>
      <c r="F126" s="20" t="str">
        <f>E19</f>
        <v xml:space="preserve"> </v>
      </c>
      <c r="I126" s="22" t="s">
        <v>24</v>
      </c>
      <c r="J126" s="23" t="str">
        <f>E25</f>
        <v>Ing. Rastislav Chamaj</v>
      </c>
      <c r="L126" s="25"/>
    </row>
    <row r="127" spans="2:12" s="1" customFormat="1" ht="15.2" customHeight="1">
      <c r="B127" s="25"/>
      <c r="C127" s="22" t="s">
        <v>23</v>
      </c>
      <c r="F127" s="20" t="str">
        <f>IF(E22="","",E22)</f>
        <v>ZOYTEC s.r.o. Okružná 3032/33, Prešov 080 01</v>
      </c>
      <c r="I127" s="22" t="s">
        <v>26</v>
      </c>
      <c r="J127" s="23" t="str">
        <f>E28</f>
        <v>Ing. Ján Hlinka</v>
      </c>
      <c r="L127" s="25"/>
    </row>
    <row r="128" spans="2:12" s="1" customFormat="1" ht="10.35" customHeight="1">
      <c r="B128" s="25"/>
      <c r="L128" s="25"/>
    </row>
    <row r="129" spans="2:65" s="10" customFormat="1" ht="29.25" customHeight="1">
      <c r="B129" s="115"/>
      <c r="C129" s="116" t="s">
        <v>157</v>
      </c>
      <c r="D129" s="117" t="s">
        <v>53</v>
      </c>
      <c r="E129" s="117" t="s">
        <v>49</v>
      </c>
      <c r="F129" s="117" t="s">
        <v>50</v>
      </c>
      <c r="G129" s="117" t="s">
        <v>158</v>
      </c>
      <c r="H129" s="117" t="s">
        <v>159</v>
      </c>
      <c r="I129" s="117" t="s">
        <v>160</v>
      </c>
      <c r="J129" s="118" t="s">
        <v>147</v>
      </c>
      <c r="K129" s="119" t="s">
        <v>161</v>
      </c>
      <c r="L129" s="115"/>
      <c r="M129" s="55" t="s">
        <v>1</v>
      </c>
      <c r="N129" s="56" t="s">
        <v>32</v>
      </c>
      <c r="O129" s="56" t="s">
        <v>162</v>
      </c>
      <c r="P129" s="56" t="s">
        <v>163</v>
      </c>
      <c r="Q129" s="56" t="s">
        <v>164</v>
      </c>
      <c r="R129" s="56" t="s">
        <v>165</v>
      </c>
      <c r="S129" s="56" t="s">
        <v>166</v>
      </c>
      <c r="T129" s="57" t="s">
        <v>167</v>
      </c>
    </row>
    <row r="130" spans="2:65" s="1" customFormat="1" ht="22.9" customHeight="1">
      <c r="B130" s="25"/>
      <c r="C130" s="60" t="s">
        <v>148</v>
      </c>
      <c r="J130" s="120">
        <f>BK130</f>
        <v>38726.589999999989</v>
      </c>
      <c r="L130" s="25"/>
      <c r="M130" s="58"/>
      <c r="N130" s="49"/>
      <c r="O130" s="49"/>
      <c r="P130" s="121">
        <f>P131+P146</f>
        <v>0</v>
      </c>
      <c r="Q130" s="49"/>
      <c r="R130" s="121">
        <f>R131+R146</f>
        <v>0</v>
      </c>
      <c r="S130" s="49"/>
      <c r="T130" s="122">
        <f>T131+T146</f>
        <v>0</v>
      </c>
      <c r="AT130" s="13" t="s">
        <v>67</v>
      </c>
      <c r="AU130" s="13" t="s">
        <v>149</v>
      </c>
      <c r="BK130" s="123">
        <f>BK131+BK146</f>
        <v>38726.589999999989</v>
      </c>
    </row>
    <row r="131" spans="2:65" s="11" customFormat="1" ht="25.9" customHeight="1">
      <c r="B131" s="124"/>
      <c r="D131" s="125" t="s">
        <v>67</v>
      </c>
      <c r="E131" s="126" t="s">
        <v>168</v>
      </c>
      <c r="F131" s="126" t="s">
        <v>169</v>
      </c>
      <c r="J131" s="127">
        <f>BK131</f>
        <v>4036.37</v>
      </c>
      <c r="L131" s="124"/>
      <c r="M131" s="128"/>
      <c r="P131" s="129">
        <f>P132+SUM(P133:P141)+P144</f>
        <v>0</v>
      </c>
      <c r="R131" s="129">
        <f>R132+SUM(R133:R141)+R144</f>
        <v>0</v>
      </c>
      <c r="T131" s="130">
        <f>T132+SUM(T133:T141)+T144</f>
        <v>0</v>
      </c>
      <c r="AR131" s="125" t="s">
        <v>75</v>
      </c>
      <c r="AT131" s="131" t="s">
        <v>67</v>
      </c>
      <c r="AU131" s="131" t="s">
        <v>68</v>
      </c>
      <c r="AY131" s="125" t="s">
        <v>170</v>
      </c>
      <c r="BK131" s="132">
        <f>BK132+SUM(BK133:BK141)+BK144</f>
        <v>4036.37</v>
      </c>
    </row>
    <row r="132" spans="2:65" s="1" customFormat="1" ht="33" customHeight="1">
      <c r="B132" s="133"/>
      <c r="C132" s="134" t="s">
        <v>75</v>
      </c>
      <c r="D132" s="134" t="s">
        <v>171</v>
      </c>
      <c r="E132" s="135" t="s">
        <v>172</v>
      </c>
      <c r="F132" s="136" t="s">
        <v>173</v>
      </c>
      <c r="G132" s="137" t="s">
        <v>174</v>
      </c>
      <c r="H132" s="138">
        <v>49.22</v>
      </c>
      <c r="I132" s="139">
        <v>25.83</v>
      </c>
      <c r="J132" s="139">
        <f t="shared" ref="J132:J140" si="0">ROUND(I132*H132,2)</f>
        <v>1271.3499999999999</v>
      </c>
      <c r="K132" s="140"/>
      <c r="L132" s="25"/>
      <c r="M132" s="141" t="s">
        <v>1</v>
      </c>
      <c r="N132" s="142" t="s">
        <v>34</v>
      </c>
      <c r="O132" s="143">
        <v>0</v>
      </c>
      <c r="P132" s="143">
        <f t="shared" ref="P132:P140" si="1">O132*H132</f>
        <v>0</v>
      </c>
      <c r="Q132" s="143">
        <v>0</v>
      </c>
      <c r="R132" s="143">
        <f t="shared" ref="R132:R140" si="2">Q132*H132</f>
        <v>0</v>
      </c>
      <c r="S132" s="143">
        <v>0</v>
      </c>
      <c r="T132" s="144">
        <f t="shared" ref="T132:T140" si="3">S132*H132</f>
        <v>0</v>
      </c>
      <c r="AR132" s="145" t="s">
        <v>97</v>
      </c>
      <c r="AT132" s="145" t="s">
        <v>171</v>
      </c>
      <c r="AU132" s="145" t="s">
        <v>75</v>
      </c>
      <c r="AY132" s="13" t="s">
        <v>170</v>
      </c>
      <c r="BE132" s="146">
        <f t="shared" ref="BE132:BE140" si="4">IF(N132="základná",J132,0)</f>
        <v>0</v>
      </c>
      <c r="BF132" s="146">
        <f t="shared" ref="BF132:BF140" si="5">IF(N132="znížená",J132,0)</f>
        <v>1271.3499999999999</v>
      </c>
      <c r="BG132" s="146">
        <f t="shared" ref="BG132:BG140" si="6">IF(N132="zákl. prenesená",J132,0)</f>
        <v>0</v>
      </c>
      <c r="BH132" s="146">
        <f t="shared" ref="BH132:BH140" si="7">IF(N132="zníž. prenesená",J132,0)</f>
        <v>0</v>
      </c>
      <c r="BI132" s="146">
        <f t="shared" ref="BI132:BI140" si="8">IF(N132="nulová",J132,0)</f>
        <v>0</v>
      </c>
      <c r="BJ132" s="13" t="s">
        <v>79</v>
      </c>
      <c r="BK132" s="146">
        <f t="shared" ref="BK132:BK140" si="9">ROUND(I132*H132,2)</f>
        <v>1271.3499999999999</v>
      </c>
      <c r="BL132" s="13" t="s">
        <v>97</v>
      </c>
      <c r="BM132" s="145" t="s">
        <v>175</v>
      </c>
    </row>
    <row r="133" spans="2:65" s="1" customFormat="1" ht="24.2" customHeight="1">
      <c r="B133" s="133"/>
      <c r="C133" s="134" t="s">
        <v>79</v>
      </c>
      <c r="D133" s="134" t="s">
        <v>171</v>
      </c>
      <c r="E133" s="135" t="s">
        <v>176</v>
      </c>
      <c r="F133" s="136" t="s">
        <v>177</v>
      </c>
      <c r="G133" s="137" t="s">
        <v>178</v>
      </c>
      <c r="H133" s="138">
        <v>0</v>
      </c>
      <c r="I133" s="139">
        <v>0</v>
      </c>
      <c r="J133" s="139">
        <f t="shared" si="0"/>
        <v>0</v>
      </c>
      <c r="K133" s="140"/>
      <c r="L133" s="25"/>
      <c r="M133" s="141" t="s">
        <v>1</v>
      </c>
      <c r="N133" s="142" t="s">
        <v>34</v>
      </c>
      <c r="O133" s="143">
        <v>0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97</v>
      </c>
      <c r="AT133" s="145" t="s">
        <v>171</v>
      </c>
      <c r="AU133" s="145" t="s">
        <v>75</v>
      </c>
      <c r="AY133" s="13" t="s">
        <v>170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79</v>
      </c>
      <c r="BK133" s="146">
        <f t="shared" si="9"/>
        <v>0</v>
      </c>
      <c r="BL133" s="13" t="s">
        <v>97</v>
      </c>
      <c r="BM133" s="145" t="s">
        <v>179</v>
      </c>
    </row>
    <row r="134" spans="2:65" s="1" customFormat="1" ht="24.2" customHeight="1">
      <c r="B134" s="133"/>
      <c r="C134" s="134" t="s">
        <v>83</v>
      </c>
      <c r="D134" s="134" t="s">
        <v>171</v>
      </c>
      <c r="E134" s="135" t="s">
        <v>180</v>
      </c>
      <c r="F134" s="136" t="s">
        <v>181</v>
      </c>
      <c r="G134" s="137" t="s">
        <v>182</v>
      </c>
      <c r="H134" s="138">
        <v>39.17</v>
      </c>
      <c r="I134" s="139">
        <v>1.7</v>
      </c>
      <c r="J134" s="139">
        <f t="shared" si="0"/>
        <v>66.59</v>
      </c>
      <c r="K134" s="140"/>
      <c r="L134" s="25"/>
      <c r="M134" s="141" t="s">
        <v>1</v>
      </c>
      <c r="N134" s="142" t="s">
        <v>34</v>
      </c>
      <c r="O134" s="143">
        <v>0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97</v>
      </c>
      <c r="AT134" s="145" t="s">
        <v>171</v>
      </c>
      <c r="AU134" s="145" t="s">
        <v>75</v>
      </c>
      <c r="AY134" s="13" t="s">
        <v>170</v>
      </c>
      <c r="BE134" s="146">
        <f t="shared" si="4"/>
        <v>0</v>
      </c>
      <c r="BF134" s="146">
        <f t="shared" si="5"/>
        <v>66.59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79</v>
      </c>
      <c r="BK134" s="146">
        <f t="shared" si="9"/>
        <v>66.59</v>
      </c>
      <c r="BL134" s="13" t="s">
        <v>97</v>
      </c>
      <c r="BM134" s="145" t="s">
        <v>183</v>
      </c>
    </row>
    <row r="135" spans="2:65" s="1" customFormat="1" ht="24.2" customHeight="1">
      <c r="B135" s="133"/>
      <c r="C135" s="134" t="s">
        <v>97</v>
      </c>
      <c r="D135" s="134" t="s">
        <v>171</v>
      </c>
      <c r="E135" s="135" t="s">
        <v>184</v>
      </c>
      <c r="F135" s="136" t="s">
        <v>185</v>
      </c>
      <c r="G135" s="137" t="s">
        <v>178</v>
      </c>
      <c r="H135" s="138">
        <v>4</v>
      </c>
      <c r="I135" s="139">
        <v>2.41</v>
      </c>
      <c r="J135" s="139">
        <f t="shared" si="0"/>
        <v>9.64</v>
      </c>
      <c r="K135" s="140"/>
      <c r="L135" s="25"/>
      <c r="M135" s="141" t="s">
        <v>1</v>
      </c>
      <c r="N135" s="142" t="s">
        <v>34</v>
      </c>
      <c r="O135" s="143">
        <v>0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97</v>
      </c>
      <c r="AT135" s="145" t="s">
        <v>171</v>
      </c>
      <c r="AU135" s="145" t="s">
        <v>75</v>
      </c>
      <c r="AY135" s="13" t="s">
        <v>170</v>
      </c>
      <c r="BE135" s="146">
        <f t="shared" si="4"/>
        <v>0</v>
      </c>
      <c r="BF135" s="146">
        <f t="shared" si="5"/>
        <v>9.64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79</v>
      </c>
      <c r="BK135" s="146">
        <f t="shared" si="9"/>
        <v>9.64</v>
      </c>
      <c r="BL135" s="13" t="s">
        <v>97</v>
      </c>
      <c r="BM135" s="145" t="s">
        <v>186</v>
      </c>
    </row>
    <row r="136" spans="2:65" s="1" customFormat="1" ht="24.2" customHeight="1">
      <c r="B136" s="133"/>
      <c r="C136" s="134" t="s">
        <v>104</v>
      </c>
      <c r="D136" s="134" t="s">
        <v>171</v>
      </c>
      <c r="E136" s="135" t="s">
        <v>187</v>
      </c>
      <c r="F136" s="136" t="s">
        <v>188</v>
      </c>
      <c r="G136" s="137" t="s">
        <v>182</v>
      </c>
      <c r="H136" s="138">
        <v>39.17</v>
      </c>
      <c r="I136" s="139">
        <v>1.87</v>
      </c>
      <c r="J136" s="139">
        <f t="shared" si="0"/>
        <v>73.25</v>
      </c>
      <c r="K136" s="140"/>
      <c r="L136" s="25"/>
      <c r="M136" s="141" t="s">
        <v>1</v>
      </c>
      <c r="N136" s="142" t="s">
        <v>34</v>
      </c>
      <c r="O136" s="143">
        <v>0</v>
      </c>
      <c r="P136" s="143">
        <f t="shared" si="1"/>
        <v>0</v>
      </c>
      <c r="Q136" s="143">
        <v>0</v>
      </c>
      <c r="R136" s="143">
        <f t="shared" si="2"/>
        <v>0</v>
      </c>
      <c r="S136" s="143">
        <v>0</v>
      </c>
      <c r="T136" s="144">
        <f t="shared" si="3"/>
        <v>0</v>
      </c>
      <c r="AR136" s="145" t="s">
        <v>97</v>
      </c>
      <c r="AT136" s="145" t="s">
        <v>171</v>
      </c>
      <c r="AU136" s="145" t="s">
        <v>75</v>
      </c>
      <c r="AY136" s="13" t="s">
        <v>170</v>
      </c>
      <c r="BE136" s="146">
        <f t="shared" si="4"/>
        <v>0</v>
      </c>
      <c r="BF136" s="146">
        <f t="shared" si="5"/>
        <v>73.25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3" t="s">
        <v>79</v>
      </c>
      <c r="BK136" s="146">
        <f t="shared" si="9"/>
        <v>73.25</v>
      </c>
      <c r="BL136" s="13" t="s">
        <v>97</v>
      </c>
      <c r="BM136" s="145" t="s">
        <v>189</v>
      </c>
    </row>
    <row r="137" spans="2:65" s="1" customFormat="1" ht="24.2" customHeight="1">
      <c r="B137" s="133"/>
      <c r="C137" s="134" t="s">
        <v>108</v>
      </c>
      <c r="D137" s="134" t="s">
        <v>171</v>
      </c>
      <c r="E137" s="135" t="s">
        <v>190</v>
      </c>
      <c r="F137" s="136" t="s">
        <v>191</v>
      </c>
      <c r="G137" s="137" t="s">
        <v>182</v>
      </c>
      <c r="H137" s="138">
        <v>5.84</v>
      </c>
      <c r="I137" s="139">
        <v>3.45</v>
      </c>
      <c r="J137" s="139">
        <f t="shared" si="0"/>
        <v>20.149999999999999</v>
      </c>
      <c r="K137" s="140"/>
      <c r="L137" s="25"/>
      <c r="M137" s="141" t="s">
        <v>1</v>
      </c>
      <c r="N137" s="142" t="s">
        <v>34</v>
      </c>
      <c r="O137" s="143">
        <v>0</v>
      </c>
      <c r="P137" s="143">
        <f t="shared" si="1"/>
        <v>0</v>
      </c>
      <c r="Q137" s="143">
        <v>0</v>
      </c>
      <c r="R137" s="143">
        <f t="shared" si="2"/>
        <v>0</v>
      </c>
      <c r="S137" s="143">
        <v>0</v>
      </c>
      <c r="T137" s="144">
        <f t="shared" si="3"/>
        <v>0</v>
      </c>
      <c r="AR137" s="145" t="s">
        <v>97</v>
      </c>
      <c r="AT137" s="145" t="s">
        <v>171</v>
      </c>
      <c r="AU137" s="145" t="s">
        <v>75</v>
      </c>
      <c r="AY137" s="13" t="s">
        <v>170</v>
      </c>
      <c r="BE137" s="146">
        <f t="shared" si="4"/>
        <v>0</v>
      </c>
      <c r="BF137" s="146">
        <f t="shared" si="5"/>
        <v>20.149999999999999</v>
      </c>
      <c r="BG137" s="146">
        <f t="shared" si="6"/>
        <v>0</v>
      </c>
      <c r="BH137" s="146">
        <f t="shared" si="7"/>
        <v>0</v>
      </c>
      <c r="BI137" s="146">
        <f t="shared" si="8"/>
        <v>0</v>
      </c>
      <c r="BJ137" s="13" t="s">
        <v>79</v>
      </c>
      <c r="BK137" s="146">
        <f t="shared" si="9"/>
        <v>20.149999999999999</v>
      </c>
      <c r="BL137" s="13" t="s">
        <v>97</v>
      </c>
      <c r="BM137" s="145" t="s">
        <v>192</v>
      </c>
    </row>
    <row r="138" spans="2:65" s="1" customFormat="1" ht="24.2" customHeight="1">
      <c r="B138" s="133"/>
      <c r="C138" s="134" t="s">
        <v>113</v>
      </c>
      <c r="D138" s="134" t="s">
        <v>171</v>
      </c>
      <c r="E138" s="135" t="s">
        <v>193</v>
      </c>
      <c r="F138" s="136" t="s">
        <v>194</v>
      </c>
      <c r="G138" s="137" t="s">
        <v>182</v>
      </c>
      <c r="H138" s="138">
        <v>5.94</v>
      </c>
      <c r="I138" s="139">
        <v>3.2</v>
      </c>
      <c r="J138" s="139">
        <f t="shared" si="0"/>
        <v>19.010000000000002</v>
      </c>
      <c r="K138" s="140"/>
      <c r="L138" s="25"/>
      <c r="M138" s="141" t="s">
        <v>1</v>
      </c>
      <c r="N138" s="142" t="s">
        <v>34</v>
      </c>
      <c r="O138" s="143">
        <v>0</v>
      </c>
      <c r="P138" s="143">
        <f t="shared" si="1"/>
        <v>0</v>
      </c>
      <c r="Q138" s="143">
        <v>0</v>
      </c>
      <c r="R138" s="143">
        <f t="shared" si="2"/>
        <v>0</v>
      </c>
      <c r="S138" s="143">
        <v>0</v>
      </c>
      <c r="T138" s="144">
        <f t="shared" si="3"/>
        <v>0</v>
      </c>
      <c r="AR138" s="145" t="s">
        <v>97</v>
      </c>
      <c r="AT138" s="145" t="s">
        <v>171</v>
      </c>
      <c r="AU138" s="145" t="s">
        <v>75</v>
      </c>
      <c r="AY138" s="13" t="s">
        <v>170</v>
      </c>
      <c r="BE138" s="146">
        <f t="shared" si="4"/>
        <v>0</v>
      </c>
      <c r="BF138" s="146">
        <f t="shared" si="5"/>
        <v>19.010000000000002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3" t="s">
        <v>79</v>
      </c>
      <c r="BK138" s="146">
        <f t="shared" si="9"/>
        <v>19.010000000000002</v>
      </c>
      <c r="BL138" s="13" t="s">
        <v>97</v>
      </c>
      <c r="BM138" s="145" t="s">
        <v>195</v>
      </c>
    </row>
    <row r="139" spans="2:65" s="1" customFormat="1" ht="24.2" customHeight="1">
      <c r="B139" s="133"/>
      <c r="C139" s="134" t="s">
        <v>196</v>
      </c>
      <c r="D139" s="134" t="s">
        <v>171</v>
      </c>
      <c r="E139" s="135" t="s">
        <v>197</v>
      </c>
      <c r="F139" s="136" t="s">
        <v>198</v>
      </c>
      <c r="G139" s="137" t="s">
        <v>182</v>
      </c>
      <c r="H139" s="138">
        <v>169.04</v>
      </c>
      <c r="I139" s="139">
        <v>6.95</v>
      </c>
      <c r="J139" s="139">
        <f t="shared" si="0"/>
        <v>1174.83</v>
      </c>
      <c r="K139" s="140"/>
      <c r="L139" s="25"/>
      <c r="M139" s="141" t="s">
        <v>1</v>
      </c>
      <c r="N139" s="142" t="s">
        <v>34</v>
      </c>
      <c r="O139" s="143">
        <v>0</v>
      </c>
      <c r="P139" s="143">
        <f t="shared" si="1"/>
        <v>0</v>
      </c>
      <c r="Q139" s="143">
        <v>0</v>
      </c>
      <c r="R139" s="143">
        <f t="shared" si="2"/>
        <v>0</v>
      </c>
      <c r="S139" s="143">
        <v>0</v>
      </c>
      <c r="T139" s="144">
        <f t="shared" si="3"/>
        <v>0</v>
      </c>
      <c r="AR139" s="145" t="s">
        <v>97</v>
      </c>
      <c r="AT139" s="145" t="s">
        <v>171</v>
      </c>
      <c r="AU139" s="145" t="s">
        <v>75</v>
      </c>
      <c r="AY139" s="13" t="s">
        <v>170</v>
      </c>
      <c r="BE139" s="146">
        <f t="shared" si="4"/>
        <v>0</v>
      </c>
      <c r="BF139" s="146">
        <f t="shared" si="5"/>
        <v>1174.83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3" t="s">
        <v>79</v>
      </c>
      <c r="BK139" s="146">
        <f t="shared" si="9"/>
        <v>1174.83</v>
      </c>
      <c r="BL139" s="13" t="s">
        <v>97</v>
      </c>
      <c r="BM139" s="145" t="s">
        <v>199</v>
      </c>
    </row>
    <row r="140" spans="2:65" s="1" customFormat="1" ht="24.2" customHeight="1">
      <c r="B140" s="133"/>
      <c r="C140" s="134" t="s">
        <v>200</v>
      </c>
      <c r="D140" s="134" t="s">
        <v>171</v>
      </c>
      <c r="E140" s="135" t="s">
        <v>201</v>
      </c>
      <c r="F140" s="136" t="s">
        <v>202</v>
      </c>
      <c r="G140" s="137" t="s">
        <v>182</v>
      </c>
      <c r="H140" s="138">
        <v>14.14</v>
      </c>
      <c r="I140" s="139">
        <v>6.69</v>
      </c>
      <c r="J140" s="139">
        <f t="shared" si="0"/>
        <v>94.6</v>
      </c>
      <c r="K140" s="140"/>
      <c r="L140" s="25"/>
      <c r="M140" s="141" t="s">
        <v>1</v>
      </c>
      <c r="N140" s="142" t="s">
        <v>34</v>
      </c>
      <c r="O140" s="143">
        <v>0</v>
      </c>
      <c r="P140" s="143">
        <f t="shared" si="1"/>
        <v>0</v>
      </c>
      <c r="Q140" s="143">
        <v>0</v>
      </c>
      <c r="R140" s="143">
        <f t="shared" si="2"/>
        <v>0</v>
      </c>
      <c r="S140" s="143">
        <v>0</v>
      </c>
      <c r="T140" s="144">
        <f t="shared" si="3"/>
        <v>0</v>
      </c>
      <c r="AR140" s="145" t="s">
        <v>97</v>
      </c>
      <c r="AT140" s="145" t="s">
        <v>171</v>
      </c>
      <c r="AU140" s="145" t="s">
        <v>75</v>
      </c>
      <c r="AY140" s="13" t="s">
        <v>170</v>
      </c>
      <c r="BE140" s="146">
        <f t="shared" si="4"/>
        <v>0</v>
      </c>
      <c r="BF140" s="146">
        <f t="shared" si="5"/>
        <v>94.6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3" t="s">
        <v>79</v>
      </c>
      <c r="BK140" s="146">
        <f t="shared" si="9"/>
        <v>94.6</v>
      </c>
      <c r="BL140" s="13" t="s">
        <v>97</v>
      </c>
      <c r="BM140" s="145" t="s">
        <v>203</v>
      </c>
    </row>
    <row r="141" spans="2:65" s="11" customFormat="1" ht="22.9" customHeight="1">
      <c r="B141" s="124"/>
      <c r="D141" s="125" t="s">
        <v>67</v>
      </c>
      <c r="E141" s="147" t="s">
        <v>108</v>
      </c>
      <c r="F141" s="147" t="s">
        <v>204</v>
      </c>
      <c r="J141" s="148">
        <f>BK141</f>
        <v>1224.8800000000001</v>
      </c>
      <c r="L141" s="124"/>
      <c r="M141" s="128"/>
      <c r="P141" s="129">
        <f>SUM(P142:P143)</f>
        <v>0</v>
      </c>
      <c r="R141" s="129">
        <f>SUM(R142:R143)</f>
        <v>0</v>
      </c>
      <c r="T141" s="130">
        <f>SUM(T142:T143)</f>
        <v>0</v>
      </c>
      <c r="AR141" s="125" t="s">
        <v>75</v>
      </c>
      <c r="AT141" s="131" t="s">
        <v>67</v>
      </c>
      <c r="AU141" s="131" t="s">
        <v>75</v>
      </c>
      <c r="AY141" s="125" t="s">
        <v>170</v>
      </c>
      <c r="BK141" s="132">
        <f>SUM(BK142:BK143)</f>
        <v>1224.8800000000001</v>
      </c>
    </row>
    <row r="142" spans="2:65" s="1" customFormat="1" ht="24.2" customHeight="1">
      <c r="B142" s="133"/>
      <c r="C142" s="134" t="s">
        <v>205</v>
      </c>
      <c r="D142" s="134" t="s">
        <v>171</v>
      </c>
      <c r="E142" s="135" t="s">
        <v>206</v>
      </c>
      <c r="F142" s="136" t="s">
        <v>207</v>
      </c>
      <c r="G142" s="137" t="s">
        <v>182</v>
      </c>
      <c r="H142" s="138">
        <v>194.68</v>
      </c>
      <c r="I142" s="139">
        <v>3.08</v>
      </c>
      <c r="J142" s="139">
        <f>ROUND(I142*H142,2)</f>
        <v>599.61</v>
      </c>
      <c r="K142" s="140"/>
      <c r="L142" s="25"/>
      <c r="M142" s="141" t="s">
        <v>1</v>
      </c>
      <c r="N142" s="142" t="s">
        <v>34</v>
      </c>
      <c r="O142" s="143">
        <v>0</v>
      </c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AR142" s="145" t="s">
        <v>97</v>
      </c>
      <c r="AT142" s="145" t="s">
        <v>171</v>
      </c>
      <c r="AU142" s="145" t="s">
        <v>79</v>
      </c>
      <c r="AY142" s="13" t="s">
        <v>170</v>
      </c>
      <c r="BE142" s="146">
        <f>IF(N142="základná",J142,0)</f>
        <v>0</v>
      </c>
      <c r="BF142" s="146">
        <f>IF(N142="znížená",J142,0)</f>
        <v>599.61</v>
      </c>
      <c r="BG142" s="146">
        <f>IF(N142="zákl. prenesená",J142,0)</f>
        <v>0</v>
      </c>
      <c r="BH142" s="146">
        <f>IF(N142="zníž. prenesená",J142,0)</f>
        <v>0</v>
      </c>
      <c r="BI142" s="146">
        <f>IF(N142="nulová",J142,0)</f>
        <v>0</v>
      </c>
      <c r="BJ142" s="13" t="s">
        <v>79</v>
      </c>
      <c r="BK142" s="146">
        <f>ROUND(I142*H142,2)</f>
        <v>599.61</v>
      </c>
      <c r="BL142" s="13" t="s">
        <v>97</v>
      </c>
      <c r="BM142" s="145" t="s">
        <v>208</v>
      </c>
    </row>
    <row r="143" spans="2:65" s="1" customFormat="1" ht="24.2" customHeight="1">
      <c r="B143" s="133"/>
      <c r="C143" s="134" t="s">
        <v>209</v>
      </c>
      <c r="D143" s="134" t="s">
        <v>171</v>
      </c>
      <c r="E143" s="135" t="s">
        <v>210</v>
      </c>
      <c r="F143" s="136" t="s">
        <v>211</v>
      </c>
      <c r="G143" s="137" t="s">
        <v>174</v>
      </c>
      <c r="H143" s="138">
        <v>30.177</v>
      </c>
      <c r="I143" s="139">
        <v>20.72</v>
      </c>
      <c r="J143" s="139">
        <f>ROUND(I143*H143,2)</f>
        <v>625.27</v>
      </c>
      <c r="K143" s="140"/>
      <c r="L143" s="25"/>
      <c r="M143" s="141" t="s">
        <v>1</v>
      </c>
      <c r="N143" s="142" t="s">
        <v>34</v>
      </c>
      <c r="O143" s="143">
        <v>0</v>
      </c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AR143" s="145" t="s">
        <v>97</v>
      </c>
      <c r="AT143" s="145" t="s">
        <v>171</v>
      </c>
      <c r="AU143" s="145" t="s">
        <v>79</v>
      </c>
      <c r="AY143" s="13" t="s">
        <v>170</v>
      </c>
      <c r="BE143" s="146">
        <f>IF(N143="základná",J143,0)</f>
        <v>0</v>
      </c>
      <c r="BF143" s="146">
        <f>IF(N143="znížená",J143,0)</f>
        <v>625.27</v>
      </c>
      <c r="BG143" s="146">
        <f>IF(N143="zákl. prenesená",J143,0)</f>
        <v>0</v>
      </c>
      <c r="BH143" s="146">
        <f>IF(N143="zníž. prenesená",J143,0)</f>
        <v>0</v>
      </c>
      <c r="BI143" s="146">
        <f>IF(N143="nulová",J143,0)</f>
        <v>0</v>
      </c>
      <c r="BJ143" s="13" t="s">
        <v>79</v>
      </c>
      <c r="BK143" s="146">
        <f>ROUND(I143*H143,2)</f>
        <v>625.27</v>
      </c>
      <c r="BL143" s="13" t="s">
        <v>97</v>
      </c>
      <c r="BM143" s="145" t="s">
        <v>212</v>
      </c>
    </row>
    <row r="144" spans="2:65" s="11" customFormat="1" ht="22.9" customHeight="1">
      <c r="B144" s="124"/>
      <c r="D144" s="125" t="s">
        <v>67</v>
      </c>
      <c r="E144" s="147" t="s">
        <v>213</v>
      </c>
      <c r="F144" s="147" t="s">
        <v>214</v>
      </c>
      <c r="J144" s="148">
        <f>BK144</f>
        <v>82.07</v>
      </c>
      <c r="L144" s="124"/>
      <c r="M144" s="128"/>
      <c r="P144" s="129">
        <f>P145</f>
        <v>0</v>
      </c>
      <c r="R144" s="129">
        <f>R145</f>
        <v>0</v>
      </c>
      <c r="T144" s="130">
        <f>T145</f>
        <v>0</v>
      </c>
      <c r="AR144" s="125" t="s">
        <v>75</v>
      </c>
      <c r="AT144" s="131" t="s">
        <v>67</v>
      </c>
      <c r="AU144" s="131" t="s">
        <v>75</v>
      </c>
      <c r="AY144" s="125" t="s">
        <v>170</v>
      </c>
      <c r="BK144" s="132">
        <f>BK145</f>
        <v>82.07</v>
      </c>
    </row>
    <row r="145" spans="2:65" s="1" customFormat="1" ht="24.2" customHeight="1">
      <c r="B145" s="133"/>
      <c r="C145" s="134" t="s">
        <v>215</v>
      </c>
      <c r="D145" s="134" t="s">
        <v>171</v>
      </c>
      <c r="E145" s="135" t="s">
        <v>216</v>
      </c>
      <c r="F145" s="136" t="s">
        <v>217</v>
      </c>
      <c r="G145" s="137" t="s">
        <v>218</v>
      </c>
      <c r="H145" s="138">
        <v>1.679</v>
      </c>
      <c r="I145" s="139">
        <v>48.88</v>
      </c>
      <c r="J145" s="139">
        <f>ROUND(I145*H145,2)</f>
        <v>82.07</v>
      </c>
      <c r="K145" s="140"/>
      <c r="L145" s="25"/>
      <c r="M145" s="141" t="s">
        <v>1</v>
      </c>
      <c r="N145" s="142" t="s">
        <v>34</v>
      </c>
      <c r="O145" s="143">
        <v>0</v>
      </c>
      <c r="P145" s="143">
        <f>O145*H145</f>
        <v>0</v>
      </c>
      <c r="Q145" s="143">
        <v>0</v>
      </c>
      <c r="R145" s="143">
        <f>Q145*H145</f>
        <v>0</v>
      </c>
      <c r="S145" s="143">
        <v>0</v>
      </c>
      <c r="T145" s="144">
        <f>S145*H145</f>
        <v>0</v>
      </c>
      <c r="AR145" s="145" t="s">
        <v>97</v>
      </c>
      <c r="AT145" s="145" t="s">
        <v>171</v>
      </c>
      <c r="AU145" s="145" t="s">
        <v>79</v>
      </c>
      <c r="AY145" s="13" t="s">
        <v>170</v>
      </c>
      <c r="BE145" s="146">
        <f>IF(N145="základná",J145,0)</f>
        <v>0</v>
      </c>
      <c r="BF145" s="146">
        <f>IF(N145="znížená",J145,0)</f>
        <v>82.07</v>
      </c>
      <c r="BG145" s="146">
        <f>IF(N145="zákl. prenesená",J145,0)</f>
        <v>0</v>
      </c>
      <c r="BH145" s="146">
        <f>IF(N145="zníž. prenesená",J145,0)</f>
        <v>0</v>
      </c>
      <c r="BI145" s="146">
        <f>IF(N145="nulová",J145,0)</f>
        <v>0</v>
      </c>
      <c r="BJ145" s="13" t="s">
        <v>79</v>
      </c>
      <c r="BK145" s="146">
        <f>ROUND(I145*H145,2)</f>
        <v>82.07</v>
      </c>
      <c r="BL145" s="13" t="s">
        <v>97</v>
      </c>
      <c r="BM145" s="145" t="s">
        <v>219</v>
      </c>
    </row>
    <row r="146" spans="2:65" s="11" customFormat="1" ht="25.9" customHeight="1">
      <c r="B146" s="124"/>
      <c r="D146" s="125" t="s">
        <v>67</v>
      </c>
      <c r="E146" s="126" t="s">
        <v>220</v>
      </c>
      <c r="F146" s="126" t="s">
        <v>221</v>
      </c>
      <c r="J146" s="127">
        <f>BK146</f>
        <v>34690.219999999987</v>
      </c>
      <c r="L146" s="124"/>
      <c r="M146" s="128"/>
      <c r="P146" s="129">
        <f>P147+P174</f>
        <v>0</v>
      </c>
      <c r="R146" s="129">
        <f>R147+R174</f>
        <v>0</v>
      </c>
      <c r="T146" s="130">
        <f>T147+T174</f>
        <v>0</v>
      </c>
      <c r="AR146" s="125" t="s">
        <v>79</v>
      </c>
      <c r="AT146" s="131" t="s">
        <v>67</v>
      </c>
      <c r="AU146" s="131" t="s">
        <v>68</v>
      </c>
      <c r="AY146" s="125" t="s">
        <v>170</v>
      </c>
      <c r="BK146" s="132">
        <f>BK147+BK174</f>
        <v>34690.219999999987</v>
      </c>
    </row>
    <row r="147" spans="2:65" s="11" customFormat="1" ht="22.9" customHeight="1">
      <c r="B147" s="124"/>
      <c r="D147" s="125" t="s">
        <v>67</v>
      </c>
      <c r="E147" s="147" t="s">
        <v>222</v>
      </c>
      <c r="F147" s="147" t="s">
        <v>223</v>
      </c>
      <c r="J147" s="148">
        <f>BK147</f>
        <v>34539.339999999989</v>
      </c>
      <c r="L147" s="124"/>
      <c r="M147" s="128"/>
      <c r="P147" s="129">
        <f>SUM(P148:P173)</f>
        <v>0</v>
      </c>
      <c r="R147" s="129">
        <f>SUM(R148:R173)</f>
        <v>0</v>
      </c>
      <c r="T147" s="130">
        <f>SUM(T148:T173)</f>
        <v>0</v>
      </c>
      <c r="AR147" s="125" t="s">
        <v>79</v>
      </c>
      <c r="AT147" s="131" t="s">
        <v>67</v>
      </c>
      <c r="AU147" s="131" t="s">
        <v>75</v>
      </c>
      <c r="AY147" s="125" t="s">
        <v>170</v>
      </c>
      <c r="BK147" s="132">
        <f>SUM(BK148:BK173)</f>
        <v>34539.339999999989</v>
      </c>
    </row>
    <row r="148" spans="2:65" s="1" customFormat="1" ht="24.2" customHeight="1">
      <c r="B148" s="133"/>
      <c r="C148" s="134" t="s">
        <v>224</v>
      </c>
      <c r="D148" s="134" t="s">
        <v>171</v>
      </c>
      <c r="E148" s="135" t="s">
        <v>225</v>
      </c>
      <c r="F148" s="136" t="s">
        <v>226</v>
      </c>
      <c r="G148" s="137" t="s">
        <v>182</v>
      </c>
      <c r="H148" s="138">
        <v>168.76</v>
      </c>
      <c r="I148" s="139">
        <v>22</v>
      </c>
      <c r="J148" s="139">
        <f t="shared" ref="J148:J173" si="10">ROUND(I148*H148,2)</f>
        <v>3712.72</v>
      </c>
      <c r="K148" s="140"/>
      <c r="L148" s="25"/>
      <c r="M148" s="141" t="s">
        <v>1</v>
      </c>
      <c r="N148" s="142" t="s">
        <v>34</v>
      </c>
      <c r="O148" s="143">
        <v>0</v>
      </c>
      <c r="P148" s="143">
        <f t="shared" ref="P148:P173" si="11">O148*H148</f>
        <v>0</v>
      </c>
      <c r="Q148" s="143">
        <v>0</v>
      </c>
      <c r="R148" s="143">
        <f t="shared" ref="R148:R173" si="12">Q148*H148</f>
        <v>0</v>
      </c>
      <c r="S148" s="143">
        <v>0</v>
      </c>
      <c r="T148" s="144">
        <f t="shared" ref="T148:T173" si="13">S148*H148</f>
        <v>0</v>
      </c>
      <c r="AR148" s="145" t="s">
        <v>227</v>
      </c>
      <c r="AT148" s="145" t="s">
        <v>171</v>
      </c>
      <c r="AU148" s="145" t="s">
        <v>79</v>
      </c>
      <c r="AY148" s="13" t="s">
        <v>170</v>
      </c>
      <c r="BE148" s="146">
        <f t="shared" ref="BE148:BE173" si="14">IF(N148="základná",J148,0)</f>
        <v>0</v>
      </c>
      <c r="BF148" s="146">
        <f t="shared" ref="BF148:BF173" si="15">IF(N148="znížená",J148,0)</f>
        <v>3712.72</v>
      </c>
      <c r="BG148" s="146">
        <f t="shared" ref="BG148:BG173" si="16">IF(N148="zákl. prenesená",J148,0)</f>
        <v>0</v>
      </c>
      <c r="BH148" s="146">
        <f t="shared" ref="BH148:BH173" si="17">IF(N148="zníž. prenesená",J148,0)</f>
        <v>0</v>
      </c>
      <c r="BI148" s="146">
        <f t="shared" ref="BI148:BI173" si="18">IF(N148="nulová",J148,0)</f>
        <v>0</v>
      </c>
      <c r="BJ148" s="13" t="s">
        <v>79</v>
      </c>
      <c r="BK148" s="146">
        <f t="shared" ref="BK148:BK173" si="19">ROUND(I148*H148,2)</f>
        <v>3712.72</v>
      </c>
      <c r="BL148" s="13" t="s">
        <v>227</v>
      </c>
      <c r="BM148" s="145" t="s">
        <v>228</v>
      </c>
    </row>
    <row r="149" spans="2:65" s="1" customFormat="1" ht="24.2" customHeight="1">
      <c r="B149" s="133"/>
      <c r="C149" s="149" t="s">
        <v>229</v>
      </c>
      <c r="D149" s="149" t="s">
        <v>230</v>
      </c>
      <c r="E149" s="150" t="s">
        <v>231</v>
      </c>
      <c r="F149" s="151" t="s">
        <v>232</v>
      </c>
      <c r="G149" s="152" t="s">
        <v>178</v>
      </c>
      <c r="H149" s="153">
        <v>9</v>
      </c>
      <c r="I149" s="154">
        <v>1035.4100000000001</v>
      </c>
      <c r="J149" s="154">
        <f t="shared" si="10"/>
        <v>9318.69</v>
      </c>
      <c r="K149" s="155"/>
      <c r="L149" s="156"/>
      <c r="M149" s="157" t="s">
        <v>1</v>
      </c>
      <c r="N149" s="158" t="s">
        <v>34</v>
      </c>
      <c r="O149" s="143">
        <v>0</v>
      </c>
      <c r="P149" s="143">
        <f t="shared" si="11"/>
        <v>0</v>
      </c>
      <c r="Q149" s="143">
        <v>0</v>
      </c>
      <c r="R149" s="143">
        <f t="shared" si="12"/>
        <v>0</v>
      </c>
      <c r="S149" s="143">
        <v>0</v>
      </c>
      <c r="T149" s="144">
        <f t="shared" si="13"/>
        <v>0</v>
      </c>
      <c r="AR149" s="145" t="s">
        <v>233</v>
      </c>
      <c r="AT149" s="145" t="s">
        <v>230</v>
      </c>
      <c r="AU149" s="145" t="s">
        <v>79</v>
      </c>
      <c r="AY149" s="13" t="s">
        <v>170</v>
      </c>
      <c r="BE149" s="146">
        <f t="shared" si="14"/>
        <v>0</v>
      </c>
      <c r="BF149" s="146">
        <f t="shared" si="15"/>
        <v>9318.69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3" t="s">
        <v>79</v>
      </c>
      <c r="BK149" s="146">
        <f t="shared" si="19"/>
        <v>9318.69</v>
      </c>
      <c r="BL149" s="13" t="s">
        <v>227</v>
      </c>
      <c r="BM149" s="145" t="s">
        <v>234</v>
      </c>
    </row>
    <row r="150" spans="2:65" s="1" customFormat="1" ht="24.2" customHeight="1">
      <c r="B150" s="133"/>
      <c r="C150" s="149" t="s">
        <v>235</v>
      </c>
      <c r="D150" s="149" t="s">
        <v>230</v>
      </c>
      <c r="E150" s="150" t="s">
        <v>236</v>
      </c>
      <c r="F150" s="151" t="s">
        <v>237</v>
      </c>
      <c r="G150" s="152" t="s">
        <v>178</v>
      </c>
      <c r="H150" s="153">
        <v>3</v>
      </c>
      <c r="I150" s="154">
        <v>843.04</v>
      </c>
      <c r="J150" s="154">
        <f t="shared" si="10"/>
        <v>2529.12</v>
      </c>
      <c r="K150" s="155"/>
      <c r="L150" s="156"/>
      <c r="M150" s="157" t="s">
        <v>1</v>
      </c>
      <c r="N150" s="158" t="s">
        <v>34</v>
      </c>
      <c r="O150" s="143">
        <v>0</v>
      </c>
      <c r="P150" s="143">
        <f t="shared" si="11"/>
        <v>0</v>
      </c>
      <c r="Q150" s="143">
        <v>0</v>
      </c>
      <c r="R150" s="143">
        <f t="shared" si="12"/>
        <v>0</v>
      </c>
      <c r="S150" s="143">
        <v>0</v>
      </c>
      <c r="T150" s="144">
        <f t="shared" si="13"/>
        <v>0</v>
      </c>
      <c r="AR150" s="145" t="s">
        <v>233</v>
      </c>
      <c r="AT150" s="145" t="s">
        <v>230</v>
      </c>
      <c r="AU150" s="145" t="s">
        <v>79</v>
      </c>
      <c r="AY150" s="13" t="s">
        <v>170</v>
      </c>
      <c r="BE150" s="146">
        <f t="shared" si="14"/>
        <v>0</v>
      </c>
      <c r="BF150" s="146">
        <f t="shared" si="15"/>
        <v>2529.12</v>
      </c>
      <c r="BG150" s="146">
        <f t="shared" si="16"/>
        <v>0</v>
      </c>
      <c r="BH150" s="146">
        <f t="shared" si="17"/>
        <v>0</v>
      </c>
      <c r="BI150" s="146">
        <f t="shared" si="18"/>
        <v>0</v>
      </c>
      <c r="BJ150" s="13" t="s">
        <v>79</v>
      </c>
      <c r="BK150" s="146">
        <f t="shared" si="19"/>
        <v>2529.12</v>
      </c>
      <c r="BL150" s="13" t="s">
        <v>227</v>
      </c>
      <c r="BM150" s="145" t="s">
        <v>238</v>
      </c>
    </row>
    <row r="151" spans="2:65" s="1" customFormat="1" ht="24.2" customHeight="1">
      <c r="B151" s="133"/>
      <c r="C151" s="149" t="s">
        <v>227</v>
      </c>
      <c r="D151" s="149" t="s">
        <v>230</v>
      </c>
      <c r="E151" s="150" t="s">
        <v>239</v>
      </c>
      <c r="F151" s="151" t="s">
        <v>240</v>
      </c>
      <c r="G151" s="152" t="s">
        <v>178</v>
      </c>
      <c r="H151" s="153">
        <v>4</v>
      </c>
      <c r="I151" s="154">
        <v>270.41000000000003</v>
      </c>
      <c r="J151" s="154">
        <f t="shared" si="10"/>
        <v>1081.6400000000001</v>
      </c>
      <c r="K151" s="155"/>
      <c r="L151" s="156"/>
      <c r="M151" s="157" t="s">
        <v>1</v>
      </c>
      <c r="N151" s="158" t="s">
        <v>34</v>
      </c>
      <c r="O151" s="143">
        <v>0</v>
      </c>
      <c r="P151" s="143">
        <f t="shared" si="11"/>
        <v>0</v>
      </c>
      <c r="Q151" s="143">
        <v>0</v>
      </c>
      <c r="R151" s="143">
        <f t="shared" si="12"/>
        <v>0</v>
      </c>
      <c r="S151" s="143">
        <v>0</v>
      </c>
      <c r="T151" s="144">
        <f t="shared" si="13"/>
        <v>0</v>
      </c>
      <c r="AR151" s="145" t="s">
        <v>233</v>
      </c>
      <c r="AT151" s="145" t="s">
        <v>230</v>
      </c>
      <c r="AU151" s="145" t="s">
        <v>79</v>
      </c>
      <c r="AY151" s="13" t="s">
        <v>170</v>
      </c>
      <c r="BE151" s="146">
        <f t="shared" si="14"/>
        <v>0</v>
      </c>
      <c r="BF151" s="146">
        <f t="shared" si="15"/>
        <v>1081.6400000000001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3" t="s">
        <v>79</v>
      </c>
      <c r="BK151" s="146">
        <f t="shared" si="19"/>
        <v>1081.6400000000001</v>
      </c>
      <c r="BL151" s="13" t="s">
        <v>227</v>
      </c>
      <c r="BM151" s="145" t="s">
        <v>241</v>
      </c>
    </row>
    <row r="152" spans="2:65" s="1" customFormat="1" ht="24.2" customHeight="1">
      <c r="B152" s="133"/>
      <c r="C152" s="149" t="s">
        <v>242</v>
      </c>
      <c r="D152" s="149" t="s">
        <v>230</v>
      </c>
      <c r="E152" s="150" t="s">
        <v>243</v>
      </c>
      <c r="F152" s="151" t="s">
        <v>244</v>
      </c>
      <c r="G152" s="152" t="s">
        <v>178</v>
      </c>
      <c r="H152" s="153">
        <v>1</v>
      </c>
      <c r="I152" s="154">
        <v>697.17</v>
      </c>
      <c r="J152" s="154">
        <f t="shared" si="10"/>
        <v>697.17</v>
      </c>
      <c r="K152" s="155"/>
      <c r="L152" s="156"/>
      <c r="M152" s="157" t="s">
        <v>1</v>
      </c>
      <c r="N152" s="158" t="s">
        <v>34</v>
      </c>
      <c r="O152" s="143">
        <v>0</v>
      </c>
      <c r="P152" s="143">
        <f t="shared" si="11"/>
        <v>0</v>
      </c>
      <c r="Q152" s="143">
        <v>0</v>
      </c>
      <c r="R152" s="143">
        <f t="shared" si="12"/>
        <v>0</v>
      </c>
      <c r="S152" s="143">
        <v>0</v>
      </c>
      <c r="T152" s="144">
        <f t="shared" si="13"/>
        <v>0</v>
      </c>
      <c r="AR152" s="145" t="s">
        <v>233</v>
      </c>
      <c r="AT152" s="145" t="s">
        <v>230</v>
      </c>
      <c r="AU152" s="145" t="s">
        <v>79</v>
      </c>
      <c r="AY152" s="13" t="s">
        <v>170</v>
      </c>
      <c r="BE152" s="146">
        <f t="shared" si="14"/>
        <v>0</v>
      </c>
      <c r="BF152" s="146">
        <f t="shared" si="15"/>
        <v>697.17</v>
      </c>
      <c r="BG152" s="146">
        <f t="shared" si="16"/>
        <v>0</v>
      </c>
      <c r="BH152" s="146">
        <f t="shared" si="17"/>
        <v>0</v>
      </c>
      <c r="BI152" s="146">
        <f t="shared" si="18"/>
        <v>0</v>
      </c>
      <c r="BJ152" s="13" t="s">
        <v>79</v>
      </c>
      <c r="BK152" s="146">
        <f t="shared" si="19"/>
        <v>697.17</v>
      </c>
      <c r="BL152" s="13" t="s">
        <v>227</v>
      </c>
      <c r="BM152" s="145" t="s">
        <v>245</v>
      </c>
    </row>
    <row r="153" spans="2:65" s="1" customFormat="1" ht="24.2" customHeight="1">
      <c r="B153" s="133"/>
      <c r="C153" s="149" t="s">
        <v>246</v>
      </c>
      <c r="D153" s="149" t="s">
        <v>230</v>
      </c>
      <c r="E153" s="150" t="s">
        <v>247</v>
      </c>
      <c r="F153" s="151" t="s">
        <v>248</v>
      </c>
      <c r="G153" s="152" t="s">
        <v>178</v>
      </c>
      <c r="H153" s="153">
        <v>1</v>
      </c>
      <c r="I153" s="154">
        <v>732.32</v>
      </c>
      <c r="J153" s="154">
        <f t="shared" si="10"/>
        <v>732.32</v>
      </c>
      <c r="K153" s="155"/>
      <c r="L153" s="156"/>
      <c r="M153" s="157" t="s">
        <v>1</v>
      </c>
      <c r="N153" s="158" t="s">
        <v>34</v>
      </c>
      <c r="O153" s="143">
        <v>0</v>
      </c>
      <c r="P153" s="143">
        <f t="shared" si="11"/>
        <v>0</v>
      </c>
      <c r="Q153" s="143">
        <v>0</v>
      </c>
      <c r="R153" s="143">
        <f t="shared" si="12"/>
        <v>0</v>
      </c>
      <c r="S153" s="143">
        <v>0</v>
      </c>
      <c r="T153" s="144">
        <f t="shared" si="13"/>
        <v>0</v>
      </c>
      <c r="AR153" s="145" t="s">
        <v>233</v>
      </c>
      <c r="AT153" s="145" t="s">
        <v>230</v>
      </c>
      <c r="AU153" s="145" t="s">
        <v>79</v>
      </c>
      <c r="AY153" s="13" t="s">
        <v>170</v>
      </c>
      <c r="BE153" s="146">
        <f t="shared" si="14"/>
        <v>0</v>
      </c>
      <c r="BF153" s="146">
        <f t="shared" si="15"/>
        <v>732.32</v>
      </c>
      <c r="BG153" s="146">
        <f t="shared" si="16"/>
        <v>0</v>
      </c>
      <c r="BH153" s="146">
        <f t="shared" si="17"/>
        <v>0</v>
      </c>
      <c r="BI153" s="146">
        <f t="shared" si="18"/>
        <v>0</v>
      </c>
      <c r="BJ153" s="13" t="s">
        <v>79</v>
      </c>
      <c r="BK153" s="146">
        <f t="shared" si="19"/>
        <v>732.32</v>
      </c>
      <c r="BL153" s="13" t="s">
        <v>227</v>
      </c>
      <c r="BM153" s="145" t="s">
        <v>249</v>
      </c>
    </row>
    <row r="154" spans="2:65" s="1" customFormat="1" ht="24.2" customHeight="1">
      <c r="B154" s="133"/>
      <c r="C154" s="149" t="s">
        <v>250</v>
      </c>
      <c r="D154" s="149" t="s">
        <v>230</v>
      </c>
      <c r="E154" s="150" t="s">
        <v>251</v>
      </c>
      <c r="F154" s="151" t="s">
        <v>252</v>
      </c>
      <c r="G154" s="152" t="s">
        <v>178</v>
      </c>
      <c r="H154" s="153">
        <v>1</v>
      </c>
      <c r="I154" s="154">
        <v>260.24</v>
      </c>
      <c r="J154" s="154">
        <f t="shared" si="10"/>
        <v>260.24</v>
      </c>
      <c r="K154" s="155"/>
      <c r="L154" s="156"/>
      <c r="M154" s="157" t="s">
        <v>1</v>
      </c>
      <c r="N154" s="158" t="s">
        <v>34</v>
      </c>
      <c r="O154" s="143">
        <v>0</v>
      </c>
      <c r="P154" s="143">
        <f t="shared" si="11"/>
        <v>0</v>
      </c>
      <c r="Q154" s="143">
        <v>0</v>
      </c>
      <c r="R154" s="143">
        <f t="shared" si="12"/>
        <v>0</v>
      </c>
      <c r="S154" s="143">
        <v>0</v>
      </c>
      <c r="T154" s="144">
        <f t="shared" si="13"/>
        <v>0</v>
      </c>
      <c r="AR154" s="145" t="s">
        <v>233</v>
      </c>
      <c r="AT154" s="145" t="s">
        <v>230</v>
      </c>
      <c r="AU154" s="145" t="s">
        <v>79</v>
      </c>
      <c r="AY154" s="13" t="s">
        <v>170</v>
      </c>
      <c r="BE154" s="146">
        <f t="shared" si="14"/>
        <v>0</v>
      </c>
      <c r="BF154" s="146">
        <f t="shared" si="15"/>
        <v>260.24</v>
      </c>
      <c r="BG154" s="146">
        <f t="shared" si="16"/>
        <v>0</v>
      </c>
      <c r="BH154" s="146">
        <f t="shared" si="17"/>
        <v>0</v>
      </c>
      <c r="BI154" s="146">
        <f t="shared" si="18"/>
        <v>0</v>
      </c>
      <c r="BJ154" s="13" t="s">
        <v>79</v>
      </c>
      <c r="BK154" s="146">
        <f t="shared" si="19"/>
        <v>260.24</v>
      </c>
      <c r="BL154" s="13" t="s">
        <v>227</v>
      </c>
      <c r="BM154" s="145" t="s">
        <v>253</v>
      </c>
    </row>
    <row r="155" spans="2:65" s="1" customFormat="1" ht="24.2" customHeight="1">
      <c r="B155" s="133"/>
      <c r="C155" s="149" t="s">
        <v>7</v>
      </c>
      <c r="D155" s="149" t="s">
        <v>230</v>
      </c>
      <c r="E155" s="150" t="s">
        <v>254</v>
      </c>
      <c r="F155" s="151" t="s">
        <v>255</v>
      </c>
      <c r="G155" s="152" t="s">
        <v>178</v>
      </c>
      <c r="H155" s="153">
        <v>1</v>
      </c>
      <c r="I155" s="154">
        <v>640.54999999999995</v>
      </c>
      <c r="J155" s="154">
        <f t="shared" si="10"/>
        <v>640.54999999999995</v>
      </c>
      <c r="K155" s="155"/>
      <c r="L155" s="156"/>
      <c r="M155" s="157" t="s">
        <v>1</v>
      </c>
      <c r="N155" s="158" t="s">
        <v>34</v>
      </c>
      <c r="O155" s="143">
        <v>0</v>
      </c>
      <c r="P155" s="143">
        <f t="shared" si="11"/>
        <v>0</v>
      </c>
      <c r="Q155" s="143">
        <v>0</v>
      </c>
      <c r="R155" s="143">
        <f t="shared" si="12"/>
        <v>0</v>
      </c>
      <c r="S155" s="143">
        <v>0</v>
      </c>
      <c r="T155" s="144">
        <f t="shared" si="13"/>
        <v>0</v>
      </c>
      <c r="AR155" s="145" t="s">
        <v>233</v>
      </c>
      <c r="AT155" s="145" t="s">
        <v>230</v>
      </c>
      <c r="AU155" s="145" t="s">
        <v>79</v>
      </c>
      <c r="AY155" s="13" t="s">
        <v>170</v>
      </c>
      <c r="BE155" s="146">
        <f t="shared" si="14"/>
        <v>0</v>
      </c>
      <c r="BF155" s="146">
        <f t="shared" si="15"/>
        <v>640.54999999999995</v>
      </c>
      <c r="BG155" s="146">
        <f t="shared" si="16"/>
        <v>0</v>
      </c>
      <c r="BH155" s="146">
        <f t="shared" si="17"/>
        <v>0</v>
      </c>
      <c r="BI155" s="146">
        <f t="shared" si="18"/>
        <v>0</v>
      </c>
      <c r="BJ155" s="13" t="s">
        <v>79</v>
      </c>
      <c r="BK155" s="146">
        <f t="shared" si="19"/>
        <v>640.54999999999995</v>
      </c>
      <c r="BL155" s="13" t="s">
        <v>227</v>
      </c>
      <c r="BM155" s="145" t="s">
        <v>256</v>
      </c>
    </row>
    <row r="156" spans="2:65" s="1" customFormat="1" ht="24.2" customHeight="1">
      <c r="B156" s="133"/>
      <c r="C156" s="149" t="s">
        <v>257</v>
      </c>
      <c r="D156" s="149" t="s">
        <v>230</v>
      </c>
      <c r="E156" s="150" t="s">
        <v>258</v>
      </c>
      <c r="F156" s="151" t="s">
        <v>259</v>
      </c>
      <c r="G156" s="152" t="s">
        <v>178</v>
      </c>
      <c r="H156" s="153">
        <v>1</v>
      </c>
      <c r="I156" s="154">
        <v>656.16</v>
      </c>
      <c r="J156" s="154">
        <f t="shared" si="10"/>
        <v>656.16</v>
      </c>
      <c r="K156" s="155"/>
      <c r="L156" s="156"/>
      <c r="M156" s="157" t="s">
        <v>1</v>
      </c>
      <c r="N156" s="158" t="s">
        <v>34</v>
      </c>
      <c r="O156" s="143">
        <v>0</v>
      </c>
      <c r="P156" s="143">
        <f t="shared" si="11"/>
        <v>0</v>
      </c>
      <c r="Q156" s="143">
        <v>0</v>
      </c>
      <c r="R156" s="143">
        <f t="shared" si="12"/>
        <v>0</v>
      </c>
      <c r="S156" s="143">
        <v>0</v>
      </c>
      <c r="T156" s="144">
        <f t="shared" si="13"/>
        <v>0</v>
      </c>
      <c r="AR156" s="145" t="s">
        <v>233</v>
      </c>
      <c r="AT156" s="145" t="s">
        <v>230</v>
      </c>
      <c r="AU156" s="145" t="s">
        <v>79</v>
      </c>
      <c r="AY156" s="13" t="s">
        <v>170</v>
      </c>
      <c r="BE156" s="146">
        <f t="shared" si="14"/>
        <v>0</v>
      </c>
      <c r="BF156" s="146">
        <f t="shared" si="15"/>
        <v>656.16</v>
      </c>
      <c r="BG156" s="146">
        <f t="shared" si="16"/>
        <v>0</v>
      </c>
      <c r="BH156" s="146">
        <f t="shared" si="17"/>
        <v>0</v>
      </c>
      <c r="BI156" s="146">
        <f t="shared" si="18"/>
        <v>0</v>
      </c>
      <c r="BJ156" s="13" t="s">
        <v>79</v>
      </c>
      <c r="BK156" s="146">
        <f t="shared" si="19"/>
        <v>656.16</v>
      </c>
      <c r="BL156" s="13" t="s">
        <v>227</v>
      </c>
      <c r="BM156" s="145" t="s">
        <v>260</v>
      </c>
    </row>
    <row r="157" spans="2:65" s="1" customFormat="1" ht="24.2" customHeight="1">
      <c r="B157" s="133"/>
      <c r="C157" s="149" t="s">
        <v>261</v>
      </c>
      <c r="D157" s="149" t="s">
        <v>230</v>
      </c>
      <c r="E157" s="150" t="s">
        <v>262</v>
      </c>
      <c r="F157" s="151" t="s">
        <v>263</v>
      </c>
      <c r="G157" s="152" t="s">
        <v>178</v>
      </c>
      <c r="H157" s="153">
        <v>1</v>
      </c>
      <c r="I157" s="154">
        <v>232.07</v>
      </c>
      <c r="J157" s="154">
        <f t="shared" si="10"/>
        <v>232.07</v>
      </c>
      <c r="K157" s="155"/>
      <c r="L157" s="156"/>
      <c r="M157" s="157" t="s">
        <v>1</v>
      </c>
      <c r="N157" s="158" t="s">
        <v>34</v>
      </c>
      <c r="O157" s="143">
        <v>0</v>
      </c>
      <c r="P157" s="143">
        <f t="shared" si="11"/>
        <v>0</v>
      </c>
      <c r="Q157" s="143">
        <v>0</v>
      </c>
      <c r="R157" s="143">
        <f t="shared" si="12"/>
        <v>0</v>
      </c>
      <c r="S157" s="143">
        <v>0</v>
      </c>
      <c r="T157" s="144">
        <f t="shared" si="13"/>
        <v>0</v>
      </c>
      <c r="AR157" s="145" t="s">
        <v>233</v>
      </c>
      <c r="AT157" s="145" t="s">
        <v>230</v>
      </c>
      <c r="AU157" s="145" t="s">
        <v>79</v>
      </c>
      <c r="AY157" s="13" t="s">
        <v>170</v>
      </c>
      <c r="BE157" s="146">
        <f t="shared" si="14"/>
        <v>0</v>
      </c>
      <c r="BF157" s="146">
        <f t="shared" si="15"/>
        <v>232.07</v>
      </c>
      <c r="BG157" s="146">
        <f t="shared" si="16"/>
        <v>0</v>
      </c>
      <c r="BH157" s="146">
        <f t="shared" si="17"/>
        <v>0</v>
      </c>
      <c r="BI157" s="146">
        <f t="shared" si="18"/>
        <v>0</v>
      </c>
      <c r="BJ157" s="13" t="s">
        <v>79</v>
      </c>
      <c r="BK157" s="146">
        <f t="shared" si="19"/>
        <v>232.07</v>
      </c>
      <c r="BL157" s="13" t="s">
        <v>227</v>
      </c>
      <c r="BM157" s="145" t="s">
        <v>264</v>
      </c>
    </row>
    <row r="158" spans="2:65" s="1" customFormat="1" ht="24.2" customHeight="1">
      <c r="B158" s="133"/>
      <c r="C158" s="149" t="s">
        <v>265</v>
      </c>
      <c r="D158" s="149" t="s">
        <v>230</v>
      </c>
      <c r="E158" s="150" t="s">
        <v>266</v>
      </c>
      <c r="F158" s="151" t="s">
        <v>267</v>
      </c>
      <c r="G158" s="152" t="s">
        <v>178</v>
      </c>
      <c r="H158" s="153">
        <v>1</v>
      </c>
      <c r="I158" s="154">
        <v>242.14</v>
      </c>
      <c r="J158" s="154">
        <f t="shared" si="10"/>
        <v>242.14</v>
      </c>
      <c r="K158" s="155"/>
      <c r="L158" s="156"/>
      <c r="M158" s="157" t="s">
        <v>1</v>
      </c>
      <c r="N158" s="158" t="s">
        <v>34</v>
      </c>
      <c r="O158" s="143">
        <v>0</v>
      </c>
      <c r="P158" s="143">
        <f t="shared" si="11"/>
        <v>0</v>
      </c>
      <c r="Q158" s="143">
        <v>0</v>
      </c>
      <c r="R158" s="143">
        <f t="shared" si="12"/>
        <v>0</v>
      </c>
      <c r="S158" s="143">
        <v>0</v>
      </c>
      <c r="T158" s="144">
        <f t="shared" si="13"/>
        <v>0</v>
      </c>
      <c r="AR158" s="145" t="s">
        <v>233</v>
      </c>
      <c r="AT158" s="145" t="s">
        <v>230</v>
      </c>
      <c r="AU158" s="145" t="s">
        <v>79</v>
      </c>
      <c r="AY158" s="13" t="s">
        <v>170</v>
      </c>
      <c r="BE158" s="146">
        <f t="shared" si="14"/>
        <v>0</v>
      </c>
      <c r="BF158" s="146">
        <f t="shared" si="15"/>
        <v>242.14</v>
      </c>
      <c r="BG158" s="146">
        <f t="shared" si="16"/>
        <v>0</v>
      </c>
      <c r="BH158" s="146">
        <f t="shared" si="17"/>
        <v>0</v>
      </c>
      <c r="BI158" s="146">
        <f t="shared" si="18"/>
        <v>0</v>
      </c>
      <c r="BJ158" s="13" t="s">
        <v>79</v>
      </c>
      <c r="BK158" s="146">
        <f t="shared" si="19"/>
        <v>242.14</v>
      </c>
      <c r="BL158" s="13" t="s">
        <v>227</v>
      </c>
      <c r="BM158" s="145" t="s">
        <v>268</v>
      </c>
    </row>
    <row r="159" spans="2:65" s="1" customFormat="1" ht="24.2" customHeight="1">
      <c r="B159" s="133"/>
      <c r="C159" s="149" t="s">
        <v>269</v>
      </c>
      <c r="D159" s="149" t="s">
        <v>230</v>
      </c>
      <c r="E159" s="150" t="s">
        <v>270</v>
      </c>
      <c r="F159" s="151" t="s">
        <v>271</v>
      </c>
      <c r="G159" s="152" t="s">
        <v>178</v>
      </c>
      <c r="H159" s="153">
        <v>2</v>
      </c>
      <c r="I159" s="154">
        <v>1044.58</v>
      </c>
      <c r="J159" s="154">
        <f t="shared" si="10"/>
        <v>2089.16</v>
      </c>
      <c r="K159" s="155"/>
      <c r="L159" s="156"/>
      <c r="M159" s="157" t="s">
        <v>1</v>
      </c>
      <c r="N159" s="158" t="s">
        <v>34</v>
      </c>
      <c r="O159" s="143">
        <v>0</v>
      </c>
      <c r="P159" s="143">
        <f t="shared" si="11"/>
        <v>0</v>
      </c>
      <c r="Q159" s="143">
        <v>0</v>
      </c>
      <c r="R159" s="143">
        <f t="shared" si="12"/>
        <v>0</v>
      </c>
      <c r="S159" s="143">
        <v>0</v>
      </c>
      <c r="T159" s="144">
        <f t="shared" si="13"/>
        <v>0</v>
      </c>
      <c r="AR159" s="145" t="s">
        <v>233</v>
      </c>
      <c r="AT159" s="145" t="s">
        <v>230</v>
      </c>
      <c r="AU159" s="145" t="s">
        <v>79</v>
      </c>
      <c r="AY159" s="13" t="s">
        <v>170</v>
      </c>
      <c r="BE159" s="146">
        <f t="shared" si="14"/>
        <v>0</v>
      </c>
      <c r="BF159" s="146">
        <f t="shared" si="15"/>
        <v>2089.16</v>
      </c>
      <c r="BG159" s="146">
        <f t="shared" si="16"/>
        <v>0</v>
      </c>
      <c r="BH159" s="146">
        <f t="shared" si="17"/>
        <v>0</v>
      </c>
      <c r="BI159" s="146">
        <f t="shared" si="18"/>
        <v>0</v>
      </c>
      <c r="BJ159" s="13" t="s">
        <v>79</v>
      </c>
      <c r="BK159" s="146">
        <f t="shared" si="19"/>
        <v>2089.16</v>
      </c>
      <c r="BL159" s="13" t="s">
        <v>227</v>
      </c>
      <c r="BM159" s="145" t="s">
        <v>272</v>
      </c>
    </row>
    <row r="160" spans="2:65" s="1" customFormat="1" ht="24.2" customHeight="1">
      <c r="B160" s="133"/>
      <c r="C160" s="149" t="s">
        <v>273</v>
      </c>
      <c r="D160" s="149" t="s">
        <v>230</v>
      </c>
      <c r="E160" s="150" t="s">
        <v>274</v>
      </c>
      <c r="F160" s="151" t="s">
        <v>275</v>
      </c>
      <c r="G160" s="152" t="s">
        <v>178</v>
      </c>
      <c r="H160" s="153">
        <v>3</v>
      </c>
      <c r="I160" s="154">
        <v>1621.58</v>
      </c>
      <c r="J160" s="154">
        <f t="shared" si="10"/>
        <v>4864.74</v>
      </c>
      <c r="K160" s="155"/>
      <c r="L160" s="156"/>
      <c r="M160" s="157" t="s">
        <v>1</v>
      </c>
      <c r="N160" s="158" t="s">
        <v>34</v>
      </c>
      <c r="O160" s="143">
        <v>0</v>
      </c>
      <c r="P160" s="143">
        <f t="shared" si="11"/>
        <v>0</v>
      </c>
      <c r="Q160" s="143">
        <v>0</v>
      </c>
      <c r="R160" s="143">
        <f t="shared" si="12"/>
        <v>0</v>
      </c>
      <c r="S160" s="143">
        <v>0</v>
      </c>
      <c r="T160" s="144">
        <f t="shared" si="13"/>
        <v>0</v>
      </c>
      <c r="AR160" s="145" t="s">
        <v>233</v>
      </c>
      <c r="AT160" s="145" t="s">
        <v>230</v>
      </c>
      <c r="AU160" s="145" t="s">
        <v>79</v>
      </c>
      <c r="AY160" s="13" t="s">
        <v>170</v>
      </c>
      <c r="BE160" s="146">
        <f t="shared" si="14"/>
        <v>0</v>
      </c>
      <c r="BF160" s="146">
        <f t="shared" si="15"/>
        <v>4864.74</v>
      </c>
      <c r="BG160" s="146">
        <f t="shared" si="16"/>
        <v>0</v>
      </c>
      <c r="BH160" s="146">
        <f t="shared" si="17"/>
        <v>0</v>
      </c>
      <c r="BI160" s="146">
        <f t="shared" si="18"/>
        <v>0</v>
      </c>
      <c r="BJ160" s="13" t="s">
        <v>79</v>
      </c>
      <c r="BK160" s="146">
        <f t="shared" si="19"/>
        <v>4864.74</v>
      </c>
      <c r="BL160" s="13" t="s">
        <v>227</v>
      </c>
      <c r="BM160" s="145" t="s">
        <v>276</v>
      </c>
    </row>
    <row r="161" spans="2:65" s="1" customFormat="1" ht="37.9" customHeight="1">
      <c r="B161" s="133"/>
      <c r="C161" s="149" t="s">
        <v>277</v>
      </c>
      <c r="D161" s="149" t="s">
        <v>230</v>
      </c>
      <c r="E161" s="150" t="s">
        <v>278</v>
      </c>
      <c r="F161" s="151" t="s">
        <v>279</v>
      </c>
      <c r="G161" s="152" t="s">
        <v>182</v>
      </c>
      <c r="H161" s="153">
        <v>177.19800000000001</v>
      </c>
      <c r="I161" s="154">
        <v>1.1299999999999999</v>
      </c>
      <c r="J161" s="154">
        <f t="shared" si="10"/>
        <v>200.23</v>
      </c>
      <c r="K161" s="155"/>
      <c r="L161" s="156"/>
      <c r="M161" s="157" t="s">
        <v>1</v>
      </c>
      <c r="N161" s="158" t="s">
        <v>34</v>
      </c>
      <c r="O161" s="143">
        <v>0</v>
      </c>
      <c r="P161" s="143">
        <f t="shared" si="11"/>
        <v>0</v>
      </c>
      <c r="Q161" s="143">
        <v>0</v>
      </c>
      <c r="R161" s="143">
        <f t="shared" si="12"/>
        <v>0</v>
      </c>
      <c r="S161" s="143">
        <v>0</v>
      </c>
      <c r="T161" s="144">
        <f t="shared" si="13"/>
        <v>0</v>
      </c>
      <c r="AR161" s="145" t="s">
        <v>233</v>
      </c>
      <c r="AT161" s="145" t="s">
        <v>230</v>
      </c>
      <c r="AU161" s="145" t="s">
        <v>79</v>
      </c>
      <c r="AY161" s="13" t="s">
        <v>170</v>
      </c>
      <c r="BE161" s="146">
        <f t="shared" si="14"/>
        <v>0</v>
      </c>
      <c r="BF161" s="146">
        <f t="shared" si="15"/>
        <v>200.23</v>
      </c>
      <c r="BG161" s="146">
        <f t="shared" si="16"/>
        <v>0</v>
      </c>
      <c r="BH161" s="146">
        <f t="shared" si="17"/>
        <v>0</v>
      </c>
      <c r="BI161" s="146">
        <f t="shared" si="18"/>
        <v>0</v>
      </c>
      <c r="BJ161" s="13" t="s">
        <v>79</v>
      </c>
      <c r="BK161" s="146">
        <f t="shared" si="19"/>
        <v>200.23</v>
      </c>
      <c r="BL161" s="13" t="s">
        <v>227</v>
      </c>
      <c r="BM161" s="145" t="s">
        <v>280</v>
      </c>
    </row>
    <row r="162" spans="2:65" s="1" customFormat="1" ht="37.9" customHeight="1">
      <c r="B162" s="133"/>
      <c r="C162" s="149" t="s">
        <v>281</v>
      </c>
      <c r="D162" s="149" t="s">
        <v>230</v>
      </c>
      <c r="E162" s="150" t="s">
        <v>282</v>
      </c>
      <c r="F162" s="151" t="s">
        <v>283</v>
      </c>
      <c r="G162" s="152" t="s">
        <v>182</v>
      </c>
      <c r="H162" s="153">
        <v>177.19800000000001</v>
      </c>
      <c r="I162" s="154">
        <v>1.1599999999999999</v>
      </c>
      <c r="J162" s="154">
        <f t="shared" si="10"/>
        <v>205.55</v>
      </c>
      <c r="K162" s="155"/>
      <c r="L162" s="156"/>
      <c r="M162" s="157" t="s">
        <v>1</v>
      </c>
      <c r="N162" s="158" t="s">
        <v>34</v>
      </c>
      <c r="O162" s="143">
        <v>0</v>
      </c>
      <c r="P162" s="143">
        <f t="shared" si="11"/>
        <v>0</v>
      </c>
      <c r="Q162" s="143">
        <v>0</v>
      </c>
      <c r="R162" s="143">
        <f t="shared" si="12"/>
        <v>0</v>
      </c>
      <c r="S162" s="143">
        <v>0</v>
      </c>
      <c r="T162" s="144">
        <f t="shared" si="13"/>
        <v>0</v>
      </c>
      <c r="AR162" s="145" t="s">
        <v>233</v>
      </c>
      <c r="AT162" s="145" t="s">
        <v>230</v>
      </c>
      <c r="AU162" s="145" t="s">
        <v>79</v>
      </c>
      <c r="AY162" s="13" t="s">
        <v>170</v>
      </c>
      <c r="BE162" s="146">
        <f t="shared" si="14"/>
        <v>0</v>
      </c>
      <c r="BF162" s="146">
        <f t="shared" si="15"/>
        <v>205.55</v>
      </c>
      <c r="BG162" s="146">
        <f t="shared" si="16"/>
        <v>0</v>
      </c>
      <c r="BH162" s="146">
        <f t="shared" si="17"/>
        <v>0</v>
      </c>
      <c r="BI162" s="146">
        <f t="shared" si="18"/>
        <v>0</v>
      </c>
      <c r="BJ162" s="13" t="s">
        <v>79</v>
      </c>
      <c r="BK162" s="146">
        <f t="shared" si="19"/>
        <v>205.55</v>
      </c>
      <c r="BL162" s="13" t="s">
        <v>227</v>
      </c>
      <c r="BM162" s="145" t="s">
        <v>284</v>
      </c>
    </row>
    <row r="163" spans="2:65" s="1" customFormat="1" ht="33" customHeight="1">
      <c r="B163" s="133"/>
      <c r="C163" s="134" t="s">
        <v>285</v>
      </c>
      <c r="D163" s="134" t="s">
        <v>171</v>
      </c>
      <c r="E163" s="135" t="s">
        <v>286</v>
      </c>
      <c r="F163" s="136" t="s">
        <v>287</v>
      </c>
      <c r="G163" s="137" t="s">
        <v>182</v>
      </c>
      <c r="H163" s="138">
        <v>29.31</v>
      </c>
      <c r="I163" s="139">
        <v>16.690000000000001</v>
      </c>
      <c r="J163" s="139">
        <f t="shared" si="10"/>
        <v>489.18</v>
      </c>
      <c r="K163" s="140"/>
      <c r="L163" s="25"/>
      <c r="M163" s="141" t="s">
        <v>1</v>
      </c>
      <c r="N163" s="142" t="s">
        <v>34</v>
      </c>
      <c r="O163" s="143">
        <v>0</v>
      </c>
      <c r="P163" s="143">
        <f t="shared" si="11"/>
        <v>0</v>
      </c>
      <c r="Q163" s="143">
        <v>0</v>
      </c>
      <c r="R163" s="143">
        <f t="shared" si="12"/>
        <v>0</v>
      </c>
      <c r="S163" s="143">
        <v>0</v>
      </c>
      <c r="T163" s="144">
        <f t="shared" si="13"/>
        <v>0</v>
      </c>
      <c r="AR163" s="145" t="s">
        <v>227</v>
      </c>
      <c r="AT163" s="145" t="s">
        <v>171</v>
      </c>
      <c r="AU163" s="145" t="s">
        <v>79</v>
      </c>
      <c r="AY163" s="13" t="s">
        <v>170</v>
      </c>
      <c r="BE163" s="146">
        <f t="shared" si="14"/>
        <v>0</v>
      </c>
      <c r="BF163" s="146">
        <f t="shared" si="15"/>
        <v>489.18</v>
      </c>
      <c r="BG163" s="146">
        <f t="shared" si="16"/>
        <v>0</v>
      </c>
      <c r="BH163" s="146">
        <f t="shared" si="17"/>
        <v>0</v>
      </c>
      <c r="BI163" s="146">
        <f t="shared" si="18"/>
        <v>0</v>
      </c>
      <c r="BJ163" s="13" t="s">
        <v>79</v>
      </c>
      <c r="BK163" s="146">
        <f t="shared" si="19"/>
        <v>489.18</v>
      </c>
      <c r="BL163" s="13" t="s">
        <v>227</v>
      </c>
      <c r="BM163" s="145" t="s">
        <v>288</v>
      </c>
    </row>
    <row r="164" spans="2:65" s="1" customFormat="1" ht="24.2" customHeight="1">
      <c r="B164" s="133"/>
      <c r="C164" s="149" t="s">
        <v>289</v>
      </c>
      <c r="D164" s="149" t="s">
        <v>230</v>
      </c>
      <c r="E164" s="150" t="s">
        <v>290</v>
      </c>
      <c r="F164" s="151" t="s">
        <v>291</v>
      </c>
      <c r="G164" s="152" t="s">
        <v>178</v>
      </c>
      <c r="H164" s="153">
        <v>1</v>
      </c>
      <c r="I164" s="154">
        <v>1044.75</v>
      </c>
      <c r="J164" s="154">
        <f t="shared" si="10"/>
        <v>1044.75</v>
      </c>
      <c r="K164" s="155"/>
      <c r="L164" s="156"/>
      <c r="M164" s="157" t="s">
        <v>1</v>
      </c>
      <c r="N164" s="158" t="s">
        <v>34</v>
      </c>
      <c r="O164" s="143">
        <v>0</v>
      </c>
      <c r="P164" s="143">
        <f t="shared" si="11"/>
        <v>0</v>
      </c>
      <c r="Q164" s="143">
        <v>0</v>
      </c>
      <c r="R164" s="143">
        <f t="shared" si="12"/>
        <v>0</v>
      </c>
      <c r="S164" s="143">
        <v>0</v>
      </c>
      <c r="T164" s="144">
        <f t="shared" si="13"/>
        <v>0</v>
      </c>
      <c r="AR164" s="145" t="s">
        <v>233</v>
      </c>
      <c r="AT164" s="145" t="s">
        <v>230</v>
      </c>
      <c r="AU164" s="145" t="s">
        <v>79</v>
      </c>
      <c r="AY164" s="13" t="s">
        <v>170</v>
      </c>
      <c r="BE164" s="146">
        <f t="shared" si="14"/>
        <v>0</v>
      </c>
      <c r="BF164" s="146">
        <f t="shared" si="15"/>
        <v>1044.75</v>
      </c>
      <c r="BG164" s="146">
        <f t="shared" si="16"/>
        <v>0</v>
      </c>
      <c r="BH164" s="146">
        <f t="shared" si="17"/>
        <v>0</v>
      </c>
      <c r="BI164" s="146">
        <f t="shared" si="18"/>
        <v>0</v>
      </c>
      <c r="BJ164" s="13" t="s">
        <v>79</v>
      </c>
      <c r="BK164" s="146">
        <f t="shared" si="19"/>
        <v>1044.75</v>
      </c>
      <c r="BL164" s="13" t="s">
        <v>227</v>
      </c>
      <c r="BM164" s="145" t="s">
        <v>292</v>
      </c>
    </row>
    <row r="165" spans="2:65" s="1" customFormat="1" ht="33" customHeight="1">
      <c r="B165" s="133"/>
      <c r="C165" s="149" t="s">
        <v>293</v>
      </c>
      <c r="D165" s="149" t="s">
        <v>230</v>
      </c>
      <c r="E165" s="150" t="s">
        <v>294</v>
      </c>
      <c r="F165" s="151" t="s">
        <v>295</v>
      </c>
      <c r="G165" s="152" t="s">
        <v>178</v>
      </c>
      <c r="H165" s="153">
        <v>1</v>
      </c>
      <c r="I165" s="154">
        <v>1137.43</v>
      </c>
      <c r="J165" s="154">
        <f t="shared" si="10"/>
        <v>1137.43</v>
      </c>
      <c r="K165" s="155"/>
      <c r="L165" s="156"/>
      <c r="M165" s="157" t="s">
        <v>1</v>
      </c>
      <c r="N165" s="158" t="s">
        <v>34</v>
      </c>
      <c r="O165" s="143">
        <v>0</v>
      </c>
      <c r="P165" s="143">
        <f t="shared" si="11"/>
        <v>0</v>
      </c>
      <c r="Q165" s="143">
        <v>0</v>
      </c>
      <c r="R165" s="143">
        <f t="shared" si="12"/>
        <v>0</v>
      </c>
      <c r="S165" s="143">
        <v>0</v>
      </c>
      <c r="T165" s="144">
        <f t="shared" si="13"/>
        <v>0</v>
      </c>
      <c r="AR165" s="145" t="s">
        <v>233</v>
      </c>
      <c r="AT165" s="145" t="s">
        <v>230</v>
      </c>
      <c r="AU165" s="145" t="s">
        <v>79</v>
      </c>
      <c r="AY165" s="13" t="s">
        <v>170</v>
      </c>
      <c r="BE165" s="146">
        <f t="shared" si="14"/>
        <v>0</v>
      </c>
      <c r="BF165" s="146">
        <f t="shared" si="15"/>
        <v>1137.43</v>
      </c>
      <c r="BG165" s="146">
        <f t="shared" si="16"/>
        <v>0</v>
      </c>
      <c r="BH165" s="146">
        <f t="shared" si="17"/>
        <v>0</v>
      </c>
      <c r="BI165" s="146">
        <f t="shared" si="18"/>
        <v>0</v>
      </c>
      <c r="BJ165" s="13" t="s">
        <v>79</v>
      </c>
      <c r="BK165" s="146">
        <f t="shared" si="19"/>
        <v>1137.43</v>
      </c>
      <c r="BL165" s="13" t="s">
        <v>227</v>
      </c>
      <c r="BM165" s="145" t="s">
        <v>296</v>
      </c>
    </row>
    <row r="166" spans="2:65" s="1" customFormat="1" ht="24.2" customHeight="1">
      <c r="B166" s="133"/>
      <c r="C166" s="149" t="s">
        <v>297</v>
      </c>
      <c r="D166" s="149" t="s">
        <v>230</v>
      </c>
      <c r="E166" s="150" t="s">
        <v>298</v>
      </c>
      <c r="F166" s="151" t="s">
        <v>299</v>
      </c>
      <c r="G166" s="152" t="s">
        <v>178</v>
      </c>
      <c r="H166" s="153">
        <v>1</v>
      </c>
      <c r="I166" s="154">
        <v>687.25</v>
      </c>
      <c r="J166" s="154">
        <f t="shared" si="10"/>
        <v>687.25</v>
      </c>
      <c r="K166" s="155"/>
      <c r="L166" s="156"/>
      <c r="M166" s="157" t="s">
        <v>1</v>
      </c>
      <c r="N166" s="158" t="s">
        <v>34</v>
      </c>
      <c r="O166" s="143">
        <v>0</v>
      </c>
      <c r="P166" s="143">
        <f t="shared" si="11"/>
        <v>0</v>
      </c>
      <c r="Q166" s="143">
        <v>0</v>
      </c>
      <c r="R166" s="143">
        <f t="shared" si="12"/>
        <v>0</v>
      </c>
      <c r="S166" s="143">
        <v>0</v>
      </c>
      <c r="T166" s="144">
        <f t="shared" si="13"/>
        <v>0</v>
      </c>
      <c r="AR166" s="145" t="s">
        <v>233</v>
      </c>
      <c r="AT166" s="145" t="s">
        <v>230</v>
      </c>
      <c r="AU166" s="145" t="s">
        <v>79</v>
      </c>
      <c r="AY166" s="13" t="s">
        <v>170</v>
      </c>
      <c r="BE166" s="146">
        <f t="shared" si="14"/>
        <v>0</v>
      </c>
      <c r="BF166" s="146">
        <f t="shared" si="15"/>
        <v>687.25</v>
      </c>
      <c r="BG166" s="146">
        <f t="shared" si="16"/>
        <v>0</v>
      </c>
      <c r="BH166" s="146">
        <f t="shared" si="17"/>
        <v>0</v>
      </c>
      <c r="BI166" s="146">
        <f t="shared" si="18"/>
        <v>0</v>
      </c>
      <c r="BJ166" s="13" t="s">
        <v>79</v>
      </c>
      <c r="BK166" s="146">
        <f t="shared" si="19"/>
        <v>687.25</v>
      </c>
      <c r="BL166" s="13" t="s">
        <v>227</v>
      </c>
      <c r="BM166" s="145" t="s">
        <v>300</v>
      </c>
    </row>
    <row r="167" spans="2:65" s="1" customFormat="1" ht="24.2" customHeight="1">
      <c r="B167" s="133"/>
      <c r="C167" s="149" t="s">
        <v>233</v>
      </c>
      <c r="D167" s="149" t="s">
        <v>230</v>
      </c>
      <c r="E167" s="150" t="s">
        <v>301</v>
      </c>
      <c r="F167" s="151" t="s">
        <v>302</v>
      </c>
      <c r="G167" s="152" t="s">
        <v>178</v>
      </c>
      <c r="H167" s="153">
        <v>1</v>
      </c>
      <c r="I167" s="154">
        <v>1570.83</v>
      </c>
      <c r="J167" s="154">
        <f t="shared" si="10"/>
        <v>1570.83</v>
      </c>
      <c r="K167" s="155"/>
      <c r="L167" s="156"/>
      <c r="M167" s="157" t="s">
        <v>1</v>
      </c>
      <c r="N167" s="158" t="s">
        <v>34</v>
      </c>
      <c r="O167" s="143">
        <v>0</v>
      </c>
      <c r="P167" s="143">
        <f t="shared" si="11"/>
        <v>0</v>
      </c>
      <c r="Q167" s="143">
        <v>0</v>
      </c>
      <c r="R167" s="143">
        <f t="shared" si="12"/>
        <v>0</v>
      </c>
      <c r="S167" s="143">
        <v>0</v>
      </c>
      <c r="T167" s="144">
        <f t="shared" si="13"/>
        <v>0</v>
      </c>
      <c r="AR167" s="145" t="s">
        <v>233</v>
      </c>
      <c r="AT167" s="145" t="s">
        <v>230</v>
      </c>
      <c r="AU167" s="145" t="s">
        <v>79</v>
      </c>
      <c r="AY167" s="13" t="s">
        <v>170</v>
      </c>
      <c r="BE167" s="146">
        <f t="shared" si="14"/>
        <v>0</v>
      </c>
      <c r="BF167" s="146">
        <f t="shared" si="15"/>
        <v>1570.83</v>
      </c>
      <c r="BG167" s="146">
        <f t="shared" si="16"/>
        <v>0</v>
      </c>
      <c r="BH167" s="146">
        <f t="shared" si="17"/>
        <v>0</v>
      </c>
      <c r="BI167" s="146">
        <f t="shared" si="18"/>
        <v>0</v>
      </c>
      <c r="BJ167" s="13" t="s">
        <v>79</v>
      </c>
      <c r="BK167" s="146">
        <f t="shared" si="19"/>
        <v>1570.83</v>
      </c>
      <c r="BL167" s="13" t="s">
        <v>227</v>
      </c>
      <c r="BM167" s="145" t="s">
        <v>303</v>
      </c>
    </row>
    <row r="168" spans="2:65" s="1" customFormat="1" ht="24.2" customHeight="1">
      <c r="B168" s="133"/>
      <c r="C168" s="149" t="s">
        <v>304</v>
      </c>
      <c r="D168" s="149" t="s">
        <v>230</v>
      </c>
      <c r="E168" s="150" t="s">
        <v>305</v>
      </c>
      <c r="F168" s="151" t="s">
        <v>306</v>
      </c>
      <c r="G168" s="152" t="s">
        <v>178</v>
      </c>
      <c r="H168" s="153">
        <v>1</v>
      </c>
      <c r="I168" s="154">
        <v>889.52</v>
      </c>
      <c r="J168" s="154">
        <f t="shared" si="10"/>
        <v>889.52</v>
      </c>
      <c r="K168" s="155"/>
      <c r="L168" s="156"/>
      <c r="M168" s="157" t="s">
        <v>1</v>
      </c>
      <c r="N168" s="158" t="s">
        <v>34</v>
      </c>
      <c r="O168" s="143">
        <v>0</v>
      </c>
      <c r="P168" s="143">
        <f t="shared" si="11"/>
        <v>0</v>
      </c>
      <c r="Q168" s="143">
        <v>0</v>
      </c>
      <c r="R168" s="143">
        <f t="shared" si="12"/>
        <v>0</v>
      </c>
      <c r="S168" s="143">
        <v>0</v>
      </c>
      <c r="T168" s="144">
        <f t="shared" si="13"/>
        <v>0</v>
      </c>
      <c r="AR168" s="145" t="s">
        <v>233</v>
      </c>
      <c r="AT168" s="145" t="s">
        <v>230</v>
      </c>
      <c r="AU168" s="145" t="s">
        <v>79</v>
      </c>
      <c r="AY168" s="13" t="s">
        <v>170</v>
      </c>
      <c r="BE168" s="146">
        <f t="shared" si="14"/>
        <v>0</v>
      </c>
      <c r="BF168" s="146">
        <f t="shared" si="15"/>
        <v>889.52</v>
      </c>
      <c r="BG168" s="146">
        <f t="shared" si="16"/>
        <v>0</v>
      </c>
      <c r="BH168" s="146">
        <f t="shared" si="17"/>
        <v>0</v>
      </c>
      <c r="BI168" s="146">
        <f t="shared" si="18"/>
        <v>0</v>
      </c>
      <c r="BJ168" s="13" t="s">
        <v>79</v>
      </c>
      <c r="BK168" s="146">
        <f t="shared" si="19"/>
        <v>889.52</v>
      </c>
      <c r="BL168" s="13" t="s">
        <v>227</v>
      </c>
      <c r="BM168" s="145" t="s">
        <v>307</v>
      </c>
    </row>
    <row r="169" spans="2:65" s="1" customFormat="1" ht="37.9" customHeight="1">
      <c r="B169" s="133"/>
      <c r="C169" s="149" t="s">
        <v>308</v>
      </c>
      <c r="D169" s="149" t="s">
        <v>230</v>
      </c>
      <c r="E169" s="150" t="s">
        <v>278</v>
      </c>
      <c r="F169" s="151" t="s">
        <v>279</v>
      </c>
      <c r="G169" s="152" t="s">
        <v>182</v>
      </c>
      <c r="H169" s="153">
        <v>30.776</v>
      </c>
      <c r="I169" s="154">
        <v>1.1299999999999999</v>
      </c>
      <c r="J169" s="154">
        <f t="shared" si="10"/>
        <v>34.78</v>
      </c>
      <c r="K169" s="155"/>
      <c r="L169" s="156"/>
      <c r="M169" s="157" t="s">
        <v>1</v>
      </c>
      <c r="N169" s="158" t="s">
        <v>34</v>
      </c>
      <c r="O169" s="143">
        <v>0</v>
      </c>
      <c r="P169" s="143">
        <f t="shared" si="11"/>
        <v>0</v>
      </c>
      <c r="Q169" s="143">
        <v>0</v>
      </c>
      <c r="R169" s="143">
        <f t="shared" si="12"/>
        <v>0</v>
      </c>
      <c r="S169" s="143">
        <v>0</v>
      </c>
      <c r="T169" s="144">
        <f t="shared" si="13"/>
        <v>0</v>
      </c>
      <c r="AR169" s="145" t="s">
        <v>233</v>
      </c>
      <c r="AT169" s="145" t="s">
        <v>230</v>
      </c>
      <c r="AU169" s="145" t="s">
        <v>79</v>
      </c>
      <c r="AY169" s="13" t="s">
        <v>170</v>
      </c>
      <c r="BE169" s="146">
        <f t="shared" si="14"/>
        <v>0</v>
      </c>
      <c r="BF169" s="146">
        <f t="shared" si="15"/>
        <v>34.78</v>
      </c>
      <c r="BG169" s="146">
        <f t="shared" si="16"/>
        <v>0</v>
      </c>
      <c r="BH169" s="146">
        <f t="shared" si="17"/>
        <v>0</v>
      </c>
      <c r="BI169" s="146">
        <f t="shared" si="18"/>
        <v>0</v>
      </c>
      <c r="BJ169" s="13" t="s">
        <v>79</v>
      </c>
      <c r="BK169" s="146">
        <f t="shared" si="19"/>
        <v>34.78</v>
      </c>
      <c r="BL169" s="13" t="s">
        <v>227</v>
      </c>
      <c r="BM169" s="145" t="s">
        <v>309</v>
      </c>
    </row>
    <row r="170" spans="2:65" s="1" customFormat="1" ht="37.9" customHeight="1">
      <c r="B170" s="133"/>
      <c r="C170" s="149" t="s">
        <v>310</v>
      </c>
      <c r="D170" s="149" t="s">
        <v>230</v>
      </c>
      <c r="E170" s="150" t="s">
        <v>282</v>
      </c>
      <c r="F170" s="151" t="s">
        <v>283</v>
      </c>
      <c r="G170" s="152" t="s">
        <v>182</v>
      </c>
      <c r="H170" s="153">
        <v>30.776</v>
      </c>
      <c r="I170" s="154">
        <v>1.1599999999999999</v>
      </c>
      <c r="J170" s="154">
        <f t="shared" si="10"/>
        <v>35.700000000000003</v>
      </c>
      <c r="K170" s="155"/>
      <c r="L170" s="156"/>
      <c r="M170" s="157" t="s">
        <v>1</v>
      </c>
      <c r="N170" s="158" t="s">
        <v>34</v>
      </c>
      <c r="O170" s="143">
        <v>0</v>
      </c>
      <c r="P170" s="143">
        <f t="shared" si="11"/>
        <v>0</v>
      </c>
      <c r="Q170" s="143">
        <v>0</v>
      </c>
      <c r="R170" s="143">
        <f t="shared" si="12"/>
        <v>0</v>
      </c>
      <c r="S170" s="143">
        <v>0</v>
      </c>
      <c r="T170" s="144">
        <f t="shared" si="13"/>
        <v>0</v>
      </c>
      <c r="AR170" s="145" t="s">
        <v>233</v>
      </c>
      <c r="AT170" s="145" t="s">
        <v>230</v>
      </c>
      <c r="AU170" s="145" t="s">
        <v>79</v>
      </c>
      <c r="AY170" s="13" t="s">
        <v>170</v>
      </c>
      <c r="BE170" s="146">
        <f t="shared" si="14"/>
        <v>0</v>
      </c>
      <c r="BF170" s="146">
        <f t="shared" si="15"/>
        <v>35.700000000000003</v>
      </c>
      <c r="BG170" s="146">
        <f t="shared" si="16"/>
        <v>0</v>
      </c>
      <c r="BH170" s="146">
        <f t="shared" si="17"/>
        <v>0</v>
      </c>
      <c r="BI170" s="146">
        <f t="shared" si="18"/>
        <v>0</v>
      </c>
      <c r="BJ170" s="13" t="s">
        <v>79</v>
      </c>
      <c r="BK170" s="146">
        <f t="shared" si="19"/>
        <v>35.700000000000003</v>
      </c>
      <c r="BL170" s="13" t="s">
        <v>227</v>
      </c>
      <c r="BM170" s="145" t="s">
        <v>311</v>
      </c>
    </row>
    <row r="171" spans="2:65" s="1" customFormat="1" ht="24.2" customHeight="1">
      <c r="B171" s="133"/>
      <c r="C171" s="134" t="s">
        <v>312</v>
      </c>
      <c r="D171" s="134" t="s">
        <v>171</v>
      </c>
      <c r="E171" s="135" t="s">
        <v>313</v>
      </c>
      <c r="F171" s="136" t="s">
        <v>314</v>
      </c>
      <c r="G171" s="137" t="s">
        <v>182</v>
      </c>
      <c r="H171" s="138">
        <v>39.03</v>
      </c>
      <c r="I171" s="139">
        <v>7.25</v>
      </c>
      <c r="J171" s="139">
        <f t="shared" si="10"/>
        <v>282.97000000000003</v>
      </c>
      <c r="K171" s="140"/>
      <c r="L171" s="25"/>
      <c r="M171" s="141" t="s">
        <v>1</v>
      </c>
      <c r="N171" s="142" t="s">
        <v>34</v>
      </c>
      <c r="O171" s="143">
        <v>0</v>
      </c>
      <c r="P171" s="143">
        <f t="shared" si="11"/>
        <v>0</v>
      </c>
      <c r="Q171" s="143">
        <v>0</v>
      </c>
      <c r="R171" s="143">
        <f t="shared" si="12"/>
        <v>0</v>
      </c>
      <c r="S171" s="143">
        <v>0</v>
      </c>
      <c r="T171" s="144">
        <f t="shared" si="13"/>
        <v>0</v>
      </c>
      <c r="AR171" s="145" t="s">
        <v>227</v>
      </c>
      <c r="AT171" s="145" t="s">
        <v>171</v>
      </c>
      <c r="AU171" s="145" t="s">
        <v>79</v>
      </c>
      <c r="AY171" s="13" t="s">
        <v>170</v>
      </c>
      <c r="BE171" s="146">
        <f t="shared" si="14"/>
        <v>0</v>
      </c>
      <c r="BF171" s="146">
        <f t="shared" si="15"/>
        <v>282.97000000000003</v>
      </c>
      <c r="BG171" s="146">
        <f t="shared" si="16"/>
        <v>0</v>
      </c>
      <c r="BH171" s="146">
        <f t="shared" si="17"/>
        <v>0</v>
      </c>
      <c r="BI171" s="146">
        <f t="shared" si="18"/>
        <v>0</v>
      </c>
      <c r="BJ171" s="13" t="s">
        <v>79</v>
      </c>
      <c r="BK171" s="146">
        <f t="shared" si="19"/>
        <v>282.97000000000003</v>
      </c>
      <c r="BL171" s="13" t="s">
        <v>227</v>
      </c>
      <c r="BM171" s="145" t="s">
        <v>315</v>
      </c>
    </row>
    <row r="172" spans="2:65" s="1" customFormat="1" ht="16.5" customHeight="1">
      <c r="B172" s="133"/>
      <c r="C172" s="149" t="s">
        <v>316</v>
      </c>
      <c r="D172" s="149" t="s">
        <v>230</v>
      </c>
      <c r="E172" s="150" t="s">
        <v>317</v>
      </c>
      <c r="F172" s="151" t="s">
        <v>318</v>
      </c>
      <c r="G172" s="152" t="s">
        <v>182</v>
      </c>
      <c r="H172" s="153">
        <v>40.981999999999999</v>
      </c>
      <c r="I172" s="154">
        <v>16.04</v>
      </c>
      <c r="J172" s="154">
        <f t="shared" si="10"/>
        <v>657.35</v>
      </c>
      <c r="K172" s="155"/>
      <c r="L172" s="156"/>
      <c r="M172" s="157" t="s">
        <v>1</v>
      </c>
      <c r="N172" s="158" t="s">
        <v>34</v>
      </c>
      <c r="O172" s="143">
        <v>0</v>
      </c>
      <c r="P172" s="143">
        <f t="shared" si="11"/>
        <v>0</v>
      </c>
      <c r="Q172" s="143">
        <v>0</v>
      </c>
      <c r="R172" s="143">
        <f t="shared" si="12"/>
        <v>0</v>
      </c>
      <c r="S172" s="143">
        <v>0</v>
      </c>
      <c r="T172" s="144">
        <f t="shared" si="13"/>
        <v>0</v>
      </c>
      <c r="AR172" s="145" t="s">
        <v>233</v>
      </c>
      <c r="AT172" s="145" t="s">
        <v>230</v>
      </c>
      <c r="AU172" s="145" t="s">
        <v>79</v>
      </c>
      <c r="AY172" s="13" t="s">
        <v>170</v>
      </c>
      <c r="BE172" s="146">
        <f t="shared" si="14"/>
        <v>0</v>
      </c>
      <c r="BF172" s="146">
        <f t="shared" si="15"/>
        <v>657.35</v>
      </c>
      <c r="BG172" s="146">
        <f t="shared" si="16"/>
        <v>0</v>
      </c>
      <c r="BH172" s="146">
        <f t="shared" si="17"/>
        <v>0</v>
      </c>
      <c r="BI172" s="146">
        <f t="shared" si="18"/>
        <v>0</v>
      </c>
      <c r="BJ172" s="13" t="s">
        <v>79</v>
      </c>
      <c r="BK172" s="146">
        <f t="shared" si="19"/>
        <v>657.35</v>
      </c>
      <c r="BL172" s="13" t="s">
        <v>227</v>
      </c>
      <c r="BM172" s="145" t="s">
        <v>319</v>
      </c>
    </row>
    <row r="173" spans="2:65" s="1" customFormat="1" ht="24.2" customHeight="1">
      <c r="B173" s="133"/>
      <c r="C173" s="134" t="s">
        <v>320</v>
      </c>
      <c r="D173" s="134" t="s">
        <v>171</v>
      </c>
      <c r="E173" s="135" t="s">
        <v>321</v>
      </c>
      <c r="F173" s="136" t="s">
        <v>322</v>
      </c>
      <c r="G173" s="137" t="s">
        <v>323</v>
      </c>
      <c r="H173" s="138">
        <v>334.42</v>
      </c>
      <c r="I173" s="139">
        <v>0.73883133000000001</v>
      </c>
      <c r="J173" s="139">
        <f t="shared" si="10"/>
        <v>247.08</v>
      </c>
      <c r="K173" s="140"/>
      <c r="L173" s="25"/>
      <c r="M173" s="141" t="s">
        <v>1</v>
      </c>
      <c r="N173" s="142" t="s">
        <v>34</v>
      </c>
      <c r="O173" s="143">
        <v>0</v>
      </c>
      <c r="P173" s="143">
        <f t="shared" si="11"/>
        <v>0</v>
      </c>
      <c r="Q173" s="143">
        <v>0</v>
      </c>
      <c r="R173" s="143">
        <f t="shared" si="12"/>
        <v>0</v>
      </c>
      <c r="S173" s="143">
        <v>0</v>
      </c>
      <c r="T173" s="144">
        <f t="shared" si="13"/>
        <v>0</v>
      </c>
      <c r="AR173" s="145" t="s">
        <v>227</v>
      </c>
      <c r="AT173" s="145" t="s">
        <v>171</v>
      </c>
      <c r="AU173" s="145" t="s">
        <v>79</v>
      </c>
      <c r="AY173" s="13" t="s">
        <v>170</v>
      </c>
      <c r="BE173" s="146">
        <f t="shared" si="14"/>
        <v>0</v>
      </c>
      <c r="BF173" s="146">
        <f t="shared" si="15"/>
        <v>247.08</v>
      </c>
      <c r="BG173" s="146">
        <f t="shared" si="16"/>
        <v>0</v>
      </c>
      <c r="BH173" s="146">
        <f t="shared" si="17"/>
        <v>0</v>
      </c>
      <c r="BI173" s="146">
        <f t="shared" si="18"/>
        <v>0</v>
      </c>
      <c r="BJ173" s="13" t="s">
        <v>79</v>
      </c>
      <c r="BK173" s="146">
        <f t="shared" si="19"/>
        <v>247.08</v>
      </c>
      <c r="BL173" s="13" t="s">
        <v>227</v>
      </c>
      <c r="BM173" s="145" t="s">
        <v>324</v>
      </c>
    </row>
    <row r="174" spans="2:65" s="11" customFormat="1" ht="22.9" customHeight="1">
      <c r="B174" s="124"/>
      <c r="D174" s="125" t="s">
        <v>67</v>
      </c>
      <c r="E174" s="147" t="s">
        <v>325</v>
      </c>
      <c r="F174" s="147" t="s">
        <v>326</v>
      </c>
      <c r="J174" s="148">
        <f>BK174</f>
        <v>150.88</v>
      </c>
      <c r="L174" s="124"/>
      <c r="M174" s="128"/>
      <c r="P174" s="129">
        <f>SUM(P175:P176)</f>
        <v>0</v>
      </c>
      <c r="R174" s="129">
        <f>SUM(R175:R176)</f>
        <v>0</v>
      </c>
      <c r="T174" s="130">
        <f>SUM(T175:T176)</f>
        <v>0</v>
      </c>
      <c r="AR174" s="125" t="s">
        <v>79</v>
      </c>
      <c r="AT174" s="131" t="s">
        <v>67</v>
      </c>
      <c r="AU174" s="131" t="s">
        <v>75</v>
      </c>
      <c r="AY174" s="125" t="s">
        <v>170</v>
      </c>
      <c r="BK174" s="132">
        <f>SUM(BK175:BK176)</f>
        <v>150.88</v>
      </c>
    </row>
    <row r="175" spans="2:65" s="1" customFormat="1" ht="24.2" customHeight="1">
      <c r="B175" s="133"/>
      <c r="C175" s="134" t="s">
        <v>327</v>
      </c>
      <c r="D175" s="134" t="s">
        <v>171</v>
      </c>
      <c r="E175" s="135" t="s">
        <v>328</v>
      </c>
      <c r="F175" s="136" t="s">
        <v>329</v>
      </c>
      <c r="G175" s="137" t="s">
        <v>174</v>
      </c>
      <c r="H175" s="138">
        <v>30.177</v>
      </c>
      <c r="I175" s="139">
        <v>1.3</v>
      </c>
      <c r="J175" s="139">
        <f>ROUND(I175*H175,2)</f>
        <v>39.229999999999997</v>
      </c>
      <c r="K175" s="140"/>
      <c r="L175" s="25"/>
      <c r="M175" s="141" t="s">
        <v>1</v>
      </c>
      <c r="N175" s="142" t="s">
        <v>34</v>
      </c>
      <c r="O175" s="143">
        <v>0</v>
      </c>
      <c r="P175" s="143">
        <f>O175*H175</f>
        <v>0</v>
      </c>
      <c r="Q175" s="143">
        <v>0</v>
      </c>
      <c r="R175" s="143">
        <f>Q175*H175</f>
        <v>0</v>
      </c>
      <c r="S175" s="143">
        <v>0</v>
      </c>
      <c r="T175" s="144">
        <f>S175*H175</f>
        <v>0</v>
      </c>
      <c r="AR175" s="145" t="s">
        <v>227</v>
      </c>
      <c r="AT175" s="145" t="s">
        <v>171</v>
      </c>
      <c r="AU175" s="145" t="s">
        <v>79</v>
      </c>
      <c r="AY175" s="13" t="s">
        <v>170</v>
      </c>
      <c r="BE175" s="146">
        <f>IF(N175="základná",J175,0)</f>
        <v>0</v>
      </c>
      <c r="BF175" s="146">
        <f>IF(N175="znížená",J175,0)</f>
        <v>39.229999999999997</v>
      </c>
      <c r="BG175" s="146">
        <f>IF(N175="zákl. prenesená",J175,0)</f>
        <v>0</v>
      </c>
      <c r="BH175" s="146">
        <f>IF(N175="zníž. prenesená",J175,0)</f>
        <v>0</v>
      </c>
      <c r="BI175" s="146">
        <f>IF(N175="nulová",J175,0)</f>
        <v>0</v>
      </c>
      <c r="BJ175" s="13" t="s">
        <v>79</v>
      </c>
      <c r="BK175" s="146">
        <f>ROUND(I175*H175,2)</f>
        <v>39.229999999999997</v>
      </c>
      <c r="BL175" s="13" t="s">
        <v>227</v>
      </c>
      <c r="BM175" s="145" t="s">
        <v>330</v>
      </c>
    </row>
    <row r="176" spans="2:65" s="1" customFormat="1" ht="33" customHeight="1">
      <c r="B176" s="133"/>
      <c r="C176" s="134" t="s">
        <v>331</v>
      </c>
      <c r="D176" s="134" t="s">
        <v>171</v>
      </c>
      <c r="E176" s="135" t="s">
        <v>332</v>
      </c>
      <c r="F176" s="136" t="s">
        <v>333</v>
      </c>
      <c r="G176" s="137" t="s">
        <v>174</v>
      </c>
      <c r="H176" s="138">
        <v>30.177</v>
      </c>
      <c r="I176" s="139">
        <v>3.7</v>
      </c>
      <c r="J176" s="139">
        <f>ROUND(I176*H176,2)</f>
        <v>111.65</v>
      </c>
      <c r="K176" s="140"/>
      <c r="L176" s="25"/>
      <c r="M176" s="159" t="s">
        <v>1</v>
      </c>
      <c r="N176" s="160" t="s">
        <v>34</v>
      </c>
      <c r="O176" s="161">
        <v>0</v>
      </c>
      <c r="P176" s="161">
        <f>O176*H176</f>
        <v>0</v>
      </c>
      <c r="Q176" s="161">
        <v>0</v>
      </c>
      <c r="R176" s="161">
        <f>Q176*H176</f>
        <v>0</v>
      </c>
      <c r="S176" s="161">
        <v>0</v>
      </c>
      <c r="T176" s="162">
        <f>S176*H176</f>
        <v>0</v>
      </c>
      <c r="AR176" s="145" t="s">
        <v>227</v>
      </c>
      <c r="AT176" s="145" t="s">
        <v>171</v>
      </c>
      <c r="AU176" s="145" t="s">
        <v>79</v>
      </c>
      <c r="AY176" s="13" t="s">
        <v>170</v>
      </c>
      <c r="BE176" s="146">
        <f>IF(N176="základná",J176,0)</f>
        <v>0</v>
      </c>
      <c r="BF176" s="146">
        <f>IF(N176="znížená",J176,0)</f>
        <v>111.65</v>
      </c>
      <c r="BG176" s="146">
        <f>IF(N176="zákl. prenesená",J176,0)</f>
        <v>0</v>
      </c>
      <c r="BH176" s="146">
        <f>IF(N176="zníž. prenesená",J176,0)</f>
        <v>0</v>
      </c>
      <c r="BI176" s="146">
        <f>IF(N176="nulová",J176,0)</f>
        <v>0</v>
      </c>
      <c r="BJ176" s="13" t="s">
        <v>79</v>
      </c>
      <c r="BK176" s="146">
        <f>ROUND(I176*H176,2)</f>
        <v>111.65</v>
      </c>
      <c r="BL176" s="13" t="s">
        <v>227</v>
      </c>
      <c r="BM176" s="145" t="s">
        <v>334</v>
      </c>
    </row>
    <row r="177" spans="2:12" s="1" customFormat="1" ht="6.95" customHeight="1">
      <c r="B177" s="40"/>
      <c r="C177" s="41"/>
      <c r="D177" s="41"/>
      <c r="E177" s="41"/>
      <c r="F177" s="41"/>
      <c r="G177" s="41"/>
      <c r="H177" s="41"/>
      <c r="I177" s="41"/>
      <c r="J177" s="41"/>
      <c r="K177" s="41"/>
      <c r="L177" s="25"/>
    </row>
  </sheetData>
  <autoFilter ref="C129:K176" xr:uid="{00000000-0009-0000-0000-000001000000}"/>
  <mergeCells count="15">
    <mergeCell ref="E116:H116"/>
    <mergeCell ref="E120:H120"/>
    <mergeCell ref="E118:H118"/>
    <mergeCell ref="E122:H122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87"/>
  <sheetViews>
    <sheetView showGridLines="0" topLeftCell="A158" workbookViewId="0">
      <selection activeCell="F27" sqref="F2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3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3" t="s">
        <v>86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2:46" ht="24.95" customHeight="1">
      <c r="B4" s="16"/>
      <c r="D4" s="17" t="s">
        <v>134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16.5" customHeight="1">
      <c r="B7" s="16"/>
      <c r="E7" s="208" t="str">
        <f>'Rekapitulácia stavby'!K6</f>
        <v>Obnova budovy materskej a základnej školy Vyšná Sitnica</v>
      </c>
      <c r="F7" s="209"/>
      <c r="G7" s="209"/>
      <c r="H7" s="209"/>
      <c r="L7" s="16"/>
    </row>
    <row r="8" spans="2:46" ht="12.75">
      <c r="B8" s="16"/>
      <c r="D8" s="22" t="s">
        <v>135</v>
      </c>
      <c r="L8" s="16"/>
    </row>
    <row r="9" spans="2:46" ht="16.5" customHeight="1">
      <c r="B9" s="16"/>
      <c r="E9" s="208" t="s">
        <v>136</v>
      </c>
      <c r="F9" s="174"/>
      <c r="G9" s="174"/>
      <c r="H9" s="174"/>
      <c r="L9" s="16"/>
    </row>
    <row r="10" spans="2:46" ht="12" customHeight="1">
      <c r="B10" s="16"/>
      <c r="D10" s="22" t="s">
        <v>137</v>
      </c>
      <c r="L10" s="16"/>
    </row>
    <row r="11" spans="2:46" s="1" customFormat="1" ht="16.5" customHeight="1">
      <c r="B11" s="25"/>
      <c r="E11" s="191" t="s">
        <v>138</v>
      </c>
      <c r="F11" s="210"/>
      <c r="G11" s="210"/>
      <c r="H11" s="210"/>
      <c r="L11" s="25"/>
    </row>
    <row r="12" spans="2:46" s="1" customFormat="1" ht="12" customHeight="1">
      <c r="B12" s="25"/>
      <c r="D12" s="22" t="s">
        <v>139</v>
      </c>
      <c r="L12" s="25"/>
    </row>
    <row r="13" spans="2:46" s="1" customFormat="1" ht="30" customHeight="1">
      <c r="B13" s="25"/>
      <c r="E13" s="204" t="s">
        <v>335</v>
      </c>
      <c r="F13" s="210"/>
      <c r="G13" s="210"/>
      <c r="H13" s="210"/>
      <c r="L13" s="25"/>
    </row>
    <row r="14" spans="2:46" s="1" customFormat="1">
      <c r="B14" s="25"/>
      <c r="L14" s="25"/>
    </row>
    <row r="15" spans="2:46" s="1" customFormat="1" ht="12" customHeight="1">
      <c r="B15" s="25"/>
      <c r="D15" s="22" t="s">
        <v>15</v>
      </c>
      <c r="F15" s="20" t="s">
        <v>1</v>
      </c>
      <c r="I15" s="22" t="s">
        <v>16</v>
      </c>
      <c r="J15" s="20" t="s">
        <v>1</v>
      </c>
      <c r="L15" s="25"/>
    </row>
    <row r="16" spans="2:46" s="1" customFormat="1" ht="12" customHeight="1">
      <c r="B16" s="25"/>
      <c r="D16" s="22" t="s">
        <v>17</v>
      </c>
      <c r="F16" s="20" t="s">
        <v>141</v>
      </c>
      <c r="I16" s="22" t="s">
        <v>19</v>
      </c>
      <c r="J16" s="48">
        <f>'Rekapitulácia stavby'!AN8</f>
        <v>45566</v>
      </c>
      <c r="L16" s="25"/>
    </row>
    <row r="17" spans="2:12" s="1" customFormat="1" ht="10.9" customHeight="1">
      <c r="B17" s="25"/>
      <c r="L17" s="25"/>
    </row>
    <row r="18" spans="2:12" s="1" customFormat="1" ht="12" customHeight="1">
      <c r="B18" s="25"/>
      <c r="D18" s="22" t="s">
        <v>20</v>
      </c>
      <c r="I18" s="22" t="s">
        <v>21</v>
      </c>
      <c r="J18" s="20" t="s">
        <v>1</v>
      </c>
      <c r="L18" s="25"/>
    </row>
    <row r="19" spans="2:12" s="1" customFormat="1" ht="18" customHeight="1">
      <c r="B19" s="25"/>
      <c r="E19" s="20" t="s">
        <v>18</v>
      </c>
      <c r="I19" s="22" t="s">
        <v>22</v>
      </c>
      <c r="J19" s="20" t="s">
        <v>1</v>
      </c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2" t="s">
        <v>23</v>
      </c>
      <c r="I21" s="22" t="s">
        <v>21</v>
      </c>
      <c r="J21" s="20">
        <f>'Rekapitulácia stavby'!AN13</f>
        <v>53789059</v>
      </c>
      <c r="L21" s="25"/>
    </row>
    <row r="22" spans="2:12" s="1" customFormat="1" ht="18" customHeight="1">
      <c r="B22" s="25"/>
      <c r="E22" s="178" t="s">
        <v>1339</v>
      </c>
      <c r="F22" s="178"/>
      <c r="G22" s="178"/>
      <c r="H22" s="178"/>
      <c r="I22" s="22" t="s">
        <v>22</v>
      </c>
      <c r="J22" s="20" t="str">
        <f>'Rekapitulácia stavby'!AN14</f>
        <v>SK2121514241</v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2" t="s">
        <v>24</v>
      </c>
      <c r="I24" s="22" t="s">
        <v>21</v>
      </c>
      <c r="J24" s="20" t="s">
        <v>1</v>
      </c>
      <c r="L24" s="25"/>
    </row>
    <row r="25" spans="2:12" s="1" customFormat="1" ht="18" customHeight="1">
      <c r="B25" s="25"/>
      <c r="E25" s="20" t="s">
        <v>142</v>
      </c>
      <c r="I25" s="22" t="s">
        <v>22</v>
      </c>
      <c r="J25" s="20" t="s">
        <v>1</v>
      </c>
      <c r="L25" s="25"/>
    </row>
    <row r="26" spans="2:12" s="1" customFormat="1" ht="6.95" customHeight="1">
      <c r="B26" s="25"/>
      <c r="L26" s="25"/>
    </row>
    <row r="27" spans="2:12" s="1" customFormat="1" ht="12" customHeight="1">
      <c r="B27" s="25"/>
      <c r="D27" s="22" t="s">
        <v>26</v>
      </c>
      <c r="I27" s="22" t="s">
        <v>21</v>
      </c>
      <c r="J27" s="20" t="s">
        <v>1</v>
      </c>
      <c r="L27" s="25"/>
    </row>
    <row r="28" spans="2:12" s="1" customFormat="1" ht="18" customHeight="1">
      <c r="B28" s="25"/>
      <c r="E28" s="20" t="s">
        <v>143</v>
      </c>
      <c r="I28" s="22" t="s">
        <v>22</v>
      </c>
      <c r="J28" s="20" t="s">
        <v>1</v>
      </c>
      <c r="L28" s="25"/>
    </row>
    <row r="29" spans="2:12" s="1" customFormat="1" ht="6.95" customHeight="1">
      <c r="B29" s="25"/>
      <c r="L29" s="25"/>
    </row>
    <row r="30" spans="2:12" s="1" customFormat="1" ht="12" customHeight="1">
      <c r="B30" s="25"/>
      <c r="D30" s="22" t="s">
        <v>27</v>
      </c>
      <c r="L30" s="25"/>
    </row>
    <row r="31" spans="2:12" s="7" customFormat="1" ht="179.25" customHeight="1">
      <c r="B31" s="90"/>
      <c r="E31" s="180" t="s">
        <v>144</v>
      </c>
      <c r="F31" s="180"/>
      <c r="G31" s="180"/>
      <c r="H31" s="180"/>
      <c r="L31" s="90"/>
    </row>
    <row r="32" spans="2:12" s="1" customFormat="1" ht="6.95" customHeight="1">
      <c r="B32" s="25"/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25.35" customHeight="1">
      <c r="B34" s="25"/>
      <c r="D34" s="91" t="s">
        <v>28</v>
      </c>
      <c r="J34" s="62">
        <f>ROUND(J134, 2)</f>
        <v>119883.72</v>
      </c>
      <c r="L34" s="25"/>
    </row>
    <row r="35" spans="2:12" s="1" customFormat="1" ht="6.95" customHeight="1">
      <c r="B35" s="25"/>
      <c r="D35" s="49"/>
      <c r="E35" s="49"/>
      <c r="F35" s="49"/>
      <c r="G35" s="49"/>
      <c r="H35" s="49"/>
      <c r="I35" s="49"/>
      <c r="J35" s="49"/>
      <c r="K35" s="49"/>
      <c r="L35" s="25"/>
    </row>
    <row r="36" spans="2:12" s="1" customFormat="1" ht="14.45" customHeight="1">
      <c r="B36" s="25"/>
      <c r="F36" s="28" t="s">
        <v>30</v>
      </c>
      <c r="I36" s="28" t="s">
        <v>29</v>
      </c>
      <c r="J36" s="28" t="s">
        <v>31</v>
      </c>
      <c r="L36" s="25"/>
    </row>
    <row r="37" spans="2:12" s="1" customFormat="1" ht="14.45" customHeight="1">
      <c r="B37" s="25"/>
      <c r="D37" s="51" t="s">
        <v>32</v>
      </c>
      <c r="E37" s="30" t="s">
        <v>33</v>
      </c>
      <c r="F37" s="92">
        <f>ROUND((SUM(BE134:BE186)),  2)</f>
        <v>0</v>
      </c>
      <c r="G37" s="93"/>
      <c r="H37" s="93"/>
      <c r="I37" s="94">
        <v>0.2</v>
      </c>
      <c r="J37" s="92">
        <f>ROUND(((SUM(BE134:BE186))*I37),  2)</f>
        <v>0</v>
      </c>
      <c r="L37" s="25"/>
    </row>
    <row r="38" spans="2:12" s="1" customFormat="1" ht="14.45" customHeight="1">
      <c r="B38" s="25"/>
      <c r="E38" s="30" t="s">
        <v>34</v>
      </c>
      <c r="F38" s="81">
        <f>ROUND((SUM(BF134:BF186)),  2)</f>
        <v>119883.72</v>
      </c>
      <c r="I38" s="95">
        <v>0.1</v>
      </c>
      <c r="J38" s="81">
        <f>ROUND(((SUM(BF134:BF186))*I38),  2)</f>
        <v>11988.37</v>
      </c>
      <c r="L38" s="25"/>
    </row>
    <row r="39" spans="2:12" s="1" customFormat="1" ht="14.45" hidden="1" customHeight="1">
      <c r="B39" s="25"/>
      <c r="E39" s="22" t="s">
        <v>35</v>
      </c>
      <c r="F39" s="81">
        <f>ROUND((SUM(BG134:BG186)),  2)</f>
        <v>0</v>
      </c>
      <c r="I39" s="95">
        <v>0.2</v>
      </c>
      <c r="J39" s="81">
        <f>0</f>
        <v>0</v>
      </c>
      <c r="L39" s="25"/>
    </row>
    <row r="40" spans="2:12" s="1" customFormat="1" ht="14.45" hidden="1" customHeight="1">
      <c r="B40" s="25"/>
      <c r="E40" s="22" t="s">
        <v>36</v>
      </c>
      <c r="F40" s="81">
        <f>ROUND((SUM(BH134:BH186)),  2)</f>
        <v>0</v>
      </c>
      <c r="I40" s="95">
        <v>0.2</v>
      </c>
      <c r="J40" s="81">
        <f>0</f>
        <v>0</v>
      </c>
      <c r="L40" s="25"/>
    </row>
    <row r="41" spans="2:12" s="1" customFormat="1" ht="14.45" hidden="1" customHeight="1">
      <c r="B41" s="25"/>
      <c r="E41" s="30" t="s">
        <v>37</v>
      </c>
      <c r="F41" s="92">
        <f>ROUND((SUM(BI134:BI186)),  2)</f>
        <v>0</v>
      </c>
      <c r="G41" s="93"/>
      <c r="H41" s="93"/>
      <c r="I41" s="94">
        <v>0</v>
      </c>
      <c r="J41" s="92">
        <f>0</f>
        <v>0</v>
      </c>
      <c r="L41" s="25"/>
    </row>
    <row r="42" spans="2:12" s="1" customFormat="1" ht="6.95" customHeight="1">
      <c r="B42" s="25"/>
      <c r="L42" s="25"/>
    </row>
    <row r="43" spans="2:12" s="1" customFormat="1" ht="25.35" customHeight="1">
      <c r="B43" s="25"/>
      <c r="C43" s="96"/>
      <c r="D43" s="97" t="s">
        <v>38</v>
      </c>
      <c r="E43" s="53"/>
      <c r="F43" s="53"/>
      <c r="G43" s="98" t="s">
        <v>39</v>
      </c>
      <c r="H43" s="99" t="s">
        <v>40</v>
      </c>
      <c r="I43" s="53"/>
      <c r="J43" s="100">
        <f>SUM(J34:J41)</f>
        <v>131872.09</v>
      </c>
      <c r="K43" s="101"/>
      <c r="L43" s="25"/>
    </row>
    <row r="44" spans="2:12" s="1" customFormat="1" ht="14.45" customHeight="1">
      <c r="B44" s="25"/>
      <c r="L44" s="25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43</v>
      </c>
      <c r="E61" s="27"/>
      <c r="F61" s="102" t="s">
        <v>44</v>
      </c>
      <c r="G61" s="39" t="s">
        <v>43</v>
      </c>
      <c r="H61" s="27"/>
      <c r="I61" s="27"/>
      <c r="J61" s="103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43</v>
      </c>
      <c r="E76" s="27"/>
      <c r="F76" s="102" t="s">
        <v>44</v>
      </c>
      <c r="G76" s="39" t="s">
        <v>43</v>
      </c>
      <c r="H76" s="27"/>
      <c r="I76" s="27"/>
      <c r="J76" s="103" t="s">
        <v>44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145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16.5" customHeight="1">
      <c r="B85" s="25"/>
      <c r="E85" s="208" t="str">
        <f>E7</f>
        <v>Obnova budovy materskej a základnej školy Vyšná Sitnica</v>
      </c>
      <c r="F85" s="209"/>
      <c r="G85" s="209"/>
      <c r="H85" s="209"/>
      <c r="L85" s="25"/>
    </row>
    <row r="86" spans="2:12" ht="12" customHeight="1">
      <c r="B86" s="16"/>
      <c r="C86" s="22" t="s">
        <v>135</v>
      </c>
      <c r="L86" s="16"/>
    </row>
    <row r="87" spans="2:12" ht="16.5" customHeight="1">
      <c r="B87" s="16"/>
      <c r="E87" s="208" t="s">
        <v>136</v>
      </c>
      <c r="F87" s="174"/>
      <c r="G87" s="174"/>
      <c r="H87" s="174"/>
      <c r="L87" s="16"/>
    </row>
    <row r="88" spans="2:12" ht="12" customHeight="1">
      <c r="B88" s="16"/>
      <c r="C88" s="22" t="s">
        <v>137</v>
      </c>
      <c r="L88" s="16"/>
    </row>
    <row r="89" spans="2:12" s="1" customFormat="1" ht="16.5" customHeight="1">
      <c r="B89" s="25"/>
      <c r="E89" s="191" t="s">
        <v>138</v>
      </c>
      <c r="F89" s="210"/>
      <c r="G89" s="210"/>
      <c r="H89" s="210"/>
      <c r="L89" s="25"/>
    </row>
    <row r="90" spans="2:12" s="1" customFormat="1" ht="12" customHeight="1">
      <c r="B90" s="25"/>
      <c r="C90" s="22" t="s">
        <v>139</v>
      </c>
      <c r="L90" s="25"/>
    </row>
    <row r="91" spans="2:12" s="1" customFormat="1" ht="30" customHeight="1">
      <c r="B91" s="25"/>
      <c r="E91" s="204" t="str">
        <f>E13</f>
        <v>2 - Zlepšenie tepelnej ochrany obvodových stien a stropu nad vonkajším prostredím</v>
      </c>
      <c r="F91" s="210"/>
      <c r="G91" s="210"/>
      <c r="H91" s="210"/>
      <c r="L91" s="25"/>
    </row>
    <row r="92" spans="2:12" s="1" customFormat="1" ht="6.95" customHeight="1">
      <c r="B92" s="25"/>
      <c r="L92" s="25"/>
    </row>
    <row r="93" spans="2:12" s="1" customFormat="1" ht="12" customHeight="1">
      <c r="B93" s="25"/>
      <c r="C93" s="22" t="s">
        <v>17</v>
      </c>
      <c r="F93" s="20" t="str">
        <f>F16</f>
        <v>Vyšná Sitnica súp. č.: 1, parcela č.: KN-C 178</v>
      </c>
      <c r="I93" s="22" t="s">
        <v>19</v>
      </c>
      <c r="J93" s="48">
        <f>IF(J16="","",J16)</f>
        <v>45566</v>
      </c>
      <c r="L93" s="25"/>
    </row>
    <row r="94" spans="2:12" s="1" customFormat="1" ht="6.95" customHeight="1">
      <c r="B94" s="25"/>
      <c r="L94" s="25"/>
    </row>
    <row r="95" spans="2:12" s="1" customFormat="1" ht="15.2" customHeight="1">
      <c r="B95" s="25"/>
      <c r="C95" s="22" t="s">
        <v>20</v>
      </c>
      <c r="F95" s="20" t="str">
        <f>E19</f>
        <v xml:space="preserve"> </v>
      </c>
      <c r="I95" s="22" t="s">
        <v>24</v>
      </c>
      <c r="J95" s="23" t="str">
        <f>E25</f>
        <v>Ing. Rastislav Chamaj</v>
      </c>
      <c r="L95" s="25"/>
    </row>
    <row r="96" spans="2:12" s="1" customFormat="1" ht="15.2" customHeight="1">
      <c r="B96" s="25"/>
      <c r="C96" s="22" t="s">
        <v>23</v>
      </c>
      <c r="F96" s="20" t="str">
        <f>IF(E22="","",E22)</f>
        <v>ZOYTEC s.r.o. Okružná 3032/33, Prešov 080 01</v>
      </c>
      <c r="I96" s="22" t="s">
        <v>26</v>
      </c>
      <c r="J96" s="23" t="str">
        <f>E28</f>
        <v>Ing. Ján Hlinka</v>
      </c>
      <c r="L96" s="25"/>
    </row>
    <row r="97" spans="2:47" s="1" customFormat="1" ht="10.35" customHeight="1">
      <c r="B97" s="25"/>
      <c r="L97" s="25"/>
    </row>
    <row r="98" spans="2:47" s="1" customFormat="1" ht="29.25" customHeight="1">
      <c r="B98" s="25"/>
      <c r="C98" s="104" t="s">
        <v>146</v>
      </c>
      <c r="D98" s="96"/>
      <c r="E98" s="96"/>
      <c r="F98" s="96"/>
      <c r="G98" s="96"/>
      <c r="H98" s="96"/>
      <c r="I98" s="96"/>
      <c r="J98" s="105" t="s">
        <v>147</v>
      </c>
      <c r="K98" s="96"/>
      <c r="L98" s="25"/>
    </row>
    <row r="99" spans="2:47" s="1" customFormat="1" ht="10.35" customHeight="1">
      <c r="B99" s="25"/>
      <c r="L99" s="25"/>
    </row>
    <row r="100" spans="2:47" s="1" customFormat="1" ht="22.9" customHeight="1">
      <c r="B100" s="25"/>
      <c r="C100" s="106" t="s">
        <v>148</v>
      </c>
      <c r="J100" s="62">
        <f>J134</f>
        <v>119883.72</v>
      </c>
      <c r="L100" s="25"/>
      <c r="AU100" s="13" t="s">
        <v>149</v>
      </c>
    </row>
    <row r="101" spans="2:47" s="8" customFormat="1" ht="24.95" customHeight="1">
      <c r="B101" s="107"/>
      <c r="D101" s="108" t="s">
        <v>336</v>
      </c>
      <c r="E101" s="109"/>
      <c r="F101" s="109"/>
      <c r="G101" s="109"/>
      <c r="H101" s="109"/>
      <c r="I101" s="109"/>
      <c r="J101" s="110">
        <f>J135</f>
        <v>53928.169999999984</v>
      </c>
      <c r="L101" s="107"/>
    </row>
    <row r="102" spans="2:47" s="8" customFormat="1" ht="24.95" customHeight="1">
      <c r="B102" s="107"/>
      <c r="D102" s="108" t="s">
        <v>150</v>
      </c>
      <c r="E102" s="109"/>
      <c r="F102" s="109"/>
      <c r="G102" s="109"/>
      <c r="H102" s="109"/>
      <c r="I102" s="109"/>
      <c r="J102" s="110">
        <f>J161</f>
        <v>57070.76</v>
      </c>
      <c r="L102" s="107"/>
    </row>
    <row r="103" spans="2:47" s="9" customFormat="1" ht="19.899999999999999" customHeight="1">
      <c r="B103" s="111"/>
      <c r="D103" s="112" t="s">
        <v>151</v>
      </c>
      <c r="E103" s="113"/>
      <c r="F103" s="113"/>
      <c r="G103" s="113"/>
      <c r="H103" s="113"/>
      <c r="I103" s="113"/>
      <c r="J103" s="114">
        <f>J162</f>
        <v>54675.64</v>
      </c>
      <c r="L103" s="111"/>
    </row>
    <row r="104" spans="2:47" s="9" customFormat="1" ht="19.899999999999999" customHeight="1">
      <c r="B104" s="111"/>
      <c r="D104" s="112" t="s">
        <v>152</v>
      </c>
      <c r="E104" s="113"/>
      <c r="F104" s="113"/>
      <c r="G104" s="113"/>
      <c r="H104" s="113"/>
      <c r="I104" s="113"/>
      <c r="J104" s="114">
        <f>J170</f>
        <v>2395.12</v>
      </c>
      <c r="L104" s="111"/>
    </row>
    <row r="105" spans="2:47" s="8" customFormat="1" ht="24.95" customHeight="1">
      <c r="B105" s="107"/>
      <c r="D105" s="108" t="s">
        <v>153</v>
      </c>
      <c r="E105" s="109"/>
      <c r="F105" s="109"/>
      <c r="G105" s="109"/>
      <c r="H105" s="109"/>
      <c r="I105" s="109"/>
      <c r="J105" s="110">
        <f>J172</f>
        <v>6939.97</v>
      </c>
      <c r="L105" s="107"/>
    </row>
    <row r="106" spans="2:47" s="9" customFormat="1" ht="19.899999999999999" customHeight="1">
      <c r="B106" s="111"/>
      <c r="D106" s="112" t="s">
        <v>337</v>
      </c>
      <c r="E106" s="113"/>
      <c r="F106" s="113"/>
      <c r="G106" s="113"/>
      <c r="H106" s="113"/>
      <c r="I106" s="113"/>
      <c r="J106" s="114">
        <f>J173</f>
        <v>3159.05</v>
      </c>
      <c r="L106" s="111"/>
    </row>
    <row r="107" spans="2:47" s="9" customFormat="1" ht="19.899999999999999" customHeight="1">
      <c r="B107" s="111"/>
      <c r="D107" s="112" t="s">
        <v>338</v>
      </c>
      <c r="E107" s="113"/>
      <c r="F107" s="113"/>
      <c r="G107" s="113"/>
      <c r="H107" s="113"/>
      <c r="I107" s="113"/>
      <c r="J107" s="114">
        <f>J178</f>
        <v>3780.92</v>
      </c>
      <c r="L107" s="111"/>
    </row>
    <row r="108" spans="2:47" s="8" customFormat="1" ht="24.95" customHeight="1">
      <c r="B108" s="107"/>
      <c r="D108" s="108" t="s">
        <v>339</v>
      </c>
      <c r="E108" s="109"/>
      <c r="F108" s="109"/>
      <c r="G108" s="109"/>
      <c r="H108" s="109"/>
      <c r="I108" s="109"/>
      <c r="J108" s="110">
        <f>J180</f>
        <v>689.31999999999994</v>
      </c>
      <c r="L108" s="107"/>
    </row>
    <row r="109" spans="2:47" s="9" customFormat="1" ht="19.899999999999999" customHeight="1">
      <c r="B109" s="111"/>
      <c r="D109" s="112" t="s">
        <v>340</v>
      </c>
      <c r="E109" s="113"/>
      <c r="F109" s="113"/>
      <c r="G109" s="113"/>
      <c r="H109" s="113"/>
      <c r="I109" s="113"/>
      <c r="J109" s="114">
        <f>J181</f>
        <v>689.31999999999994</v>
      </c>
      <c r="L109" s="111"/>
    </row>
    <row r="110" spans="2:47" s="8" customFormat="1" ht="24.95" customHeight="1">
      <c r="B110" s="107"/>
      <c r="D110" s="108" t="s">
        <v>341</v>
      </c>
      <c r="E110" s="109"/>
      <c r="F110" s="109"/>
      <c r="G110" s="109"/>
      <c r="H110" s="109"/>
      <c r="I110" s="109"/>
      <c r="J110" s="110">
        <f>J185</f>
        <v>1255.5</v>
      </c>
      <c r="L110" s="107"/>
    </row>
    <row r="111" spans="2:47" s="1" customFormat="1" ht="21.75" customHeight="1">
      <c r="B111" s="25"/>
      <c r="L111" s="25"/>
    </row>
    <row r="112" spans="2:47" s="1" customFormat="1" ht="6.95" customHeight="1"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25"/>
    </row>
    <row r="116" spans="2:12" s="1" customFormat="1" ht="6.95" customHeight="1">
      <c r="B116" s="42"/>
      <c r="C116" s="43"/>
      <c r="D116" s="43"/>
      <c r="E116" s="43"/>
      <c r="F116" s="43"/>
      <c r="G116" s="43"/>
      <c r="H116" s="43"/>
      <c r="I116" s="43"/>
      <c r="J116" s="43"/>
      <c r="K116" s="43"/>
      <c r="L116" s="25"/>
    </row>
    <row r="117" spans="2:12" s="1" customFormat="1" ht="24.95" customHeight="1">
      <c r="B117" s="25"/>
      <c r="C117" s="17" t="s">
        <v>156</v>
      </c>
      <c r="L117" s="25"/>
    </row>
    <row r="118" spans="2:12" s="1" customFormat="1" ht="6.95" customHeight="1">
      <c r="B118" s="25"/>
      <c r="L118" s="25"/>
    </row>
    <row r="119" spans="2:12" s="1" customFormat="1" ht="12" customHeight="1">
      <c r="B119" s="25"/>
      <c r="C119" s="22" t="s">
        <v>13</v>
      </c>
      <c r="L119" s="25"/>
    </row>
    <row r="120" spans="2:12" s="1" customFormat="1" ht="16.5" customHeight="1">
      <c r="B120" s="25"/>
      <c r="E120" s="208" t="str">
        <f>E7</f>
        <v>Obnova budovy materskej a základnej školy Vyšná Sitnica</v>
      </c>
      <c r="F120" s="209"/>
      <c r="G120" s="209"/>
      <c r="H120" s="209"/>
      <c r="L120" s="25"/>
    </row>
    <row r="121" spans="2:12" ht="12" customHeight="1">
      <c r="B121" s="16"/>
      <c r="C121" s="22" t="s">
        <v>135</v>
      </c>
      <c r="L121" s="16"/>
    </row>
    <row r="122" spans="2:12" ht="16.5" customHeight="1">
      <c r="B122" s="16"/>
      <c r="E122" s="208" t="s">
        <v>136</v>
      </c>
      <c r="F122" s="174"/>
      <c r="G122" s="174"/>
      <c r="H122" s="174"/>
      <c r="L122" s="16"/>
    </row>
    <row r="123" spans="2:12" ht="12" customHeight="1">
      <c r="B123" s="16"/>
      <c r="C123" s="22" t="s">
        <v>137</v>
      </c>
      <c r="L123" s="16"/>
    </row>
    <row r="124" spans="2:12" s="1" customFormat="1" ht="16.5" customHeight="1">
      <c r="B124" s="25"/>
      <c r="E124" s="191" t="s">
        <v>138</v>
      </c>
      <c r="F124" s="210"/>
      <c r="G124" s="210"/>
      <c r="H124" s="210"/>
      <c r="L124" s="25"/>
    </row>
    <row r="125" spans="2:12" s="1" customFormat="1" ht="12" customHeight="1">
      <c r="B125" s="25"/>
      <c r="C125" s="22" t="s">
        <v>139</v>
      </c>
      <c r="L125" s="25"/>
    </row>
    <row r="126" spans="2:12" s="1" customFormat="1" ht="30" customHeight="1">
      <c r="B126" s="25"/>
      <c r="E126" s="204" t="str">
        <f>E13</f>
        <v>2 - Zlepšenie tepelnej ochrany obvodových stien a stropu nad vonkajším prostredím</v>
      </c>
      <c r="F126" s="210"/>
      <c r="G126" s="210"/>
      <c r="H126" s="210"/>
      <c r="L126" s="25"/>
    </row>
    <row r="127" spans="2:12" s="1" customFormat="1" ht="6.95" customHeight="1">
      <c r="B127" s="25"/>
      <c r="L127" s="25"/>
    </row>
    <row r="128" spans="2:12" s="1" customFormat="1" ht="12" customHeight="1">
      <c r="B128" s="25"/>
      <c r="C128" s="22" t="s">
        <v>17</v>
      </c>
      <c r="F128" s="20" t="str">
        <f>F16</f>
        <v>Vyšná Sitnica súp. č.: 1, parcela č.: KN-C 178</v>
      </c>
      <c r="I128" s="22" t="s">
        <v>19</v>
      </c>
      <c r="J128" s="48">
        <f>IF(J16="","",J16)</f>
        <v>45566</v>
      </c>
      <c r="L128" s="25"/>
    </row>
    <row r="129" spans="2:65" s="1" customFormat="1" ht="6.95" customHeight="1">
      <c r="B129" s="25"/>
      <c r="L129" s="25"/>
    </row>
    <row r="130" spans="2:65" s="1" customFormat="1" ht="15.2" customHeight="1">
      <c r="B130" s="25"/>
      <c r="C130" s="22" t="s">
        <v>20</v>
      </c>
      <c r="F130" s="20" t="str">
        <f>E19</f>
        <v xml:space="preserve"> </v>
      </c>
      <c r="I130" s="22" t="s">
        <v>24</v>
      </c>
      <c r="J130" s="23" t="str">
        <f>E25</f>
        <v>Ing. Rastislav Chamaj</v>
      </c>
      <c r="L130" s="25"/>
    </row>
    <row r="131" spans="2:65" s="1" customFormat="1" ht="15.2" customHeight="1">
      <c r="B131" s="25"/>
      <c r="C131" s="22" t="s">
        <v>23</v>
      </c>
      <c r="F131" s="20" t="str">
        <f>IF(E22="","",E22)</f>
        <v>ZOYTEC s.r.o. Okružná 3032/33, Prešov 080 01</v>
      </c>
      <c r="I131" s="22" t="s">
        <v>26</v>
      </c>
      <c r="J131" s="23" t="str">
        <f>E28</f>
        <v>Ing. Ján Hlinka</v>
      </c>
      <c r="L131" s="25"/>
    </row>
    <row r="132" spans="2:65" s="1" customFormat="1" ht="10.35" customHeight="1">
      <c r="B132" s="25"/>
      <c r="L132" s="25"/>
    </row>
    <row r="133" spans="2:65" s="10" customFormat="1" ht="29.25" customHeight="1">
      <c r="B133" s="115"/>
      <c r="C133" s="116" t="s">
        <v>157</v>
      </c>
      <c r="D133" s="117" t="s">
        <v>53</v>
      </c>
      <c r="E133" s="117" t="s">
        <v>49</v>
      </c>
      <c r="F133" s="117" t="s">
        <v>50</v>
      </c>
      <c r="G133" s="117" t="s">
        <v>158</v>
      </c>
      <c r="H133" s="117" t="s">
        <v>159</v>
      </c>
      <c r="I133" s="117" t="s">
        <v>160</v>
      </c>
      <c r="J133" s="118" t="s">
        <v>147</v>
      </c>
      <c r="K133" s="119" t="s">
        <v>161</v>
      </c>
      <c r="L133" s="115"/>
      <c r="M133" s="55" t="s">
        <v>1</v>
      </c>
      <c r="N133" s="56" t="s">
        <v>32</v>
      </c>
      <c r="O133" s="56" t="s">
        <v>162</v>
      </c>
      <c r="P133" s="56" t="s">
        <v>163</v>
      </c>
      <c r="Q133" s="56" t="s">
        <v>164</v>
      </c>
      <c r="R133" s="56" t="s">
        <v>165</v>
      </c>
      <c r="S133" s="56" t="s">
        <v>166</v>
      </c>
      <c r="T133" s="57" t="s">
        <v>167</v>
      </c>
    </row>
    <row r="134" spans="2:65" s="1" customFormat="1" ht="22.9" customHeight="1">
      <c r="B134" s="25"/>
      <c r="C134" s="60" t="s">
        <v>148</v>
      </c>
      <c r="J134" s="120">
        <f>BK134</f>
        <v>119883.72</v>
      </c>
      <c r="L134" s="25"/>
      <c r="M134" s="58"/>
      <c r="N134" s="49"/>
      <c r="O134" s="49"/>
      <c r="P134" s="121">
        <f>P135+P161+P172+P180+P185</f>
        <v>0</v>
      </c>
      <c r="Q134" s="49"/>
      <c r="R134" s="121">
        <f>R135+R161+R172+R180+R185</f>
        <v>0</v>
      </c>
      <c r="S134" s="49"/>
      <c r="T134" s="122">
        <f>T135+T161+T172+T180+T185</f>
        <v>0</v>
      </c>
      <c r="AT134" s="13" t="s">
        <v>67</v>
      </c>
      <c r="AU134" s="13" t="s">
        <v>149</v>
      </c>
      <c r="BK134" s="123">
        <f>BK135+BK161+BK172+BK180+BK185</f>
        <v>119883.72</v>
      </c>
    </row>
    <row r="135" spans="2:65" s="11" customFormat="1" ht="25.9" customHeight="1">
      <c r="B135" s="124"/>
      <c r="D135" s="125" t="s">
        <v>67</v>
      </c>
      <c r="E135" s="126" t="s">
        <v>200</v>
      </c>
      <c r="F135" s="126" t="s">
        <v>342</v>
      </c>
      <c r="J135" s="127">
        <f>BK135</f>
        <v>53928.169999999984</v>
      </c>
      <c r="L135" s="124"/>
      <c r="M135" s="128"/>
      <c r="P135" s="129">
        <f>SUM(P136:P160)</f>
        <v>0</v>
      </c>
      <c r="R135" s="129">
        <f>SUM(R136:R160)</f>
        <v>0</v>
      </c>
      <c r="T135" s="130">
        <f>SUM(T136:T160)</f>
        <v>0</v>
      </c>
      <c r="AR135" s="125" t="s">
        <v>75</v>
      </c>
      <c r="AT135" s="131" t="s">
        <v>67</v>
      </c>
      <c r="AU135" s="131" t="s">
        <v>68</v>
      </c>
      <c r="AY135" s="125" t="s">
        <v>170</v>
      </c>
      <c r="BK135" s="132">
        <f>SUM(BK136:BK160)</f>
        <v>53928.169999999984</v>
      </c>
    </row>
    <row r="136" spans="2:65" s="1" customFormat="1" ht="16.5" customHeight="1">
      <c r="B136" s="133"/>
      <c r="C136" s="134" t="s">
        <v>75</v>
      </c>
      <c r="D136" s="134" t="s">
        <v>171</v>
      </c>
      <c r="E136" s="135" t="s">
        <v>343</v>
      </c>
      <c r="F136" s="136" t="s">
        <v>344</v>
      </c>
      <c r="G136" s="137" t="s">
        <v>182</v>
      </c>
      <c r="H136" s="138">
        <v>23.55</v>
      </c>
      <c r="I136" s="139">
        <v>5.13</v>
      </c>
      <c r="J136" s="139">
        <f t="shared" ref="J136:J160" si="0">ROUND(I136*H136,2)</f>
        <v>120.81</v>
      </c>
      <c r="K136" s="140"/>
      <c r="L136" s="25"/>
      <c r="M136" s="141" t="s">
        <v>1</v>
      </c>
      <c r="N136" s="142" t="s">
        <v>34</v>
      </c>
      <c r="O136" s="143">
        <v>0</v>
      </c>
      <c r="P136" s="143">
        <f t="shared" ref="P136:P160" si="1">O136*H136</f>
        <v>0</v>
      </c>
      <c r="Q136" s="143">
        <v>0</v>
      </c>
      <c r="R136" s="143">
        <f t="shared" ref="R136:R160" si="2">Q136*H136</f>
        <v>0</v>
      </c>
      <c r="S136" s="143">
        <v>0</v>
      </c>
      <c r="T136" s="144">
        <f t="shared" ref="T136:T160" si="3">S136*H136</f>
        <v>0</v>
      </c>
      <c r="AR136" s="145" t="s">
        <v>97</v>
      </c>
      <c r="AT136" s="145" t="s">
        <v>171</v>
      </c>
      <c r="AU136" s="145" t="s">
        <v>75</v>
      </c>
      <c r="AY136" s="13" t="s">
        <v>170</v>
      </c>
      <c r="BE136" s="146">
        <f t="shared" ref="BE136:BE160" si="4">IF(N136="základná",J136,0)</f>
        <v>0</v>
      </c>
      <c r="BF136" s="146">
        <f t="shared" ref="BF136:BF160" si="5">IF(N136="znížená",J136,0)</f>
        <v>120.81</v>
      </c>
      <c r="BG136" s="146">
        <f t="shared" ref="BG136:BG160" si="6">IF(N136="zákl. prenesená",J136,0)</f>
        <v>0</v>
      </c>
      <c r="BH136" s="146">
        <f t="shared" ref="BH136:BH160" si="7">IF(N136="zníž. prenesená",J136,0)</f>
        <v>0</v>
      </c>
      <c r="BI136" s="146">
        <f t="shared" ref="BI136:BI160" si="8">IF(N136="nulová",J136,0)</f>
        <v>0</v>
      </c>
      <c r="BJ136" s="13" t="s">
        <v>79</v>
      </c>
      <c r="BK136" s="146">
        <f t="shared" ref="BK136:BK160" si="9">ROUND(I136*H136,2)</f>
        <v>120.81</v>
      </c>
      <c r="BL136" s="13" t="s">
        <v>97</v>
      </c>
      <c r="BM136" s="145" t="s">
        <v>345</v>
      </c>
    </row>
    <row r="137" spans="2:65" s="1" customFormat="1" ht="33" customHeight="1">
      <c r="B137" s="133"/>
      <c r="C137" s="134" t="s">
        <v>79</v>
      </c>
      <c r="D137" s="134" t="s">
        <v>171</v>
      </c>
      <c r="E137" s="135" t="s">
        <v>346</v>
      </c>
      <c r="F137" s="136" t="s">
        <v>347</v>
      </c>
      <c r="G137" s="137" t="s">
        <v>182</v>
      </c>
      <c r="H137" s="138">
        <v>113.825</v>
      </c>
      <c r="I137" s="139">
        <v>1.34</v>
      </c>
      <c r="J137" s="139">
        <f t="shared" si="0"/>
        <v>152.53</v>
      </c>
      <c r="K137" s="140"/>
      <c r="L137" s="25"/>
      <c r="M137" s="141" t="s">
        <v>1</v>
      </c>
      <c r="N137" s="142" t="s">
        <v>34</v>
      </c>
      <c r="O137" s="143">
        <v>0</v>
      </c>
      <c r="P137" s="143">
        <f t="shared" si="1"/>
        <v>0</v>
      </c>
      <c r="Q137" s="143">
        <v>0</v>
      </c>
      <c r="R137" s="143">
        <f t="shared" si="2"/>
        <v>0</v>
      </c>
      <c r="S137" s="143">
        <v>0</v>
      </c>
      <c r="T137" s="144">
        <f t="shared" si="3"/>
        <v>0</v>
      </c>
      <c r="AR137" s="145" t="s">
        <v>97</v>
      </c>
      <c r="AT137" s="145" t="s">
        <v>171</v>
      </c>
      <c r="AU137" s="145" t="s">
        <v>75</v>
      </c>
      <c r="AY137" s="13" t="s">
        <v>170</v>
      </c>
      <c r="BE137" s="146">
        <f t="shared" si="4"/>
        <v>0</v>
      </c>
      <c r="BF137" s="146">
        <f t="shared" si="5"/>
        <v>152.53</v>
      </c>
      <c r="BG137" s="146">
        <f t="shared" si="6"/>
        <v>0</v>
      </c>
      <c r="BH137" s="146">
        <f t="shared" si="7"/>
        <v>0</v>
      </c>
      <c r="BI137" s="146">
        <f t="shared" si="8"/>
        <v>0</v>
      </c>
      <c r="BJ137" s="13" t="s">
        <v>79</v>
      </c>
      <c r="BK137" s="146">
        <f t="shared" si="9"/>
        <v>152.53</v>
      </c>
      <c r="BL137" s="13" t="s">
        <v>97</v>
      </c>
      <c r="BM137" s="145" t="s">
        <v>348</v>
      </c>
    </row>
    <row r="138" spans="2:65" s="1" customFormat="1" ht="24.2" customHeight="1">
      <c r="B138" s="133"/>
      <c r="C138" s="134" t="s">
        <v>83</v>
      </c>
      <c r="D138" s="134" t="s">
        <v>171</v>
      </c>
      <c r="E138" s="135" t="s">
        <v>349</v>
      </c>
      <c r="F138" s="136" t="s">
        <v>350</v>
      </c>
      <c r="G138" s="137" t="s">
        <v>182</v>
      </c>
      <c r="H138" s="138">
        <v>37.5</v>
      </c>
      <c r="I138" s="139">
        <v>1.2</v>
      </c>
      <c r="J138" s="139">
        <f t="shared" si="0"/>
        <v>45</v>
      </c>
      <c r="K138" s="140"/>
      <c r="L138" s="25"/>
      <c r="M138" s="141" t="s">
        <v>1</v>
      </c>
      <c r="N138" s="142" t="s">
        <v>34</v>
      </c>
      <c r="O138" s="143">
        <v>0</v>
      </c>
      <c r="P138" s="143">
        <f t="shared" si="1"/>
        <v>0</v>
      </c>
      <c r="Q138" s="143">
        <v>0</v>
      </c>
      <c r="R138" s="143">
        <f t="shared" si="2"/>
        <v>0</v>
      </c>
      <c r="S138" s="143">
        <v>0</v>
      </c>
      <c r="T138" s="144">
        <f t="shared" si="3"/>
        <v>0</v>
      </c>
      <c r="AR138" s="145" t="s">
        <v>97</v>
      </c>
      <c r="AT138" s="145" t="s">
        <v>171</v>
      </c>
      <c r="AU138" s="145" t="s">
        <v>75</v>
      </c>
      <c r="AY138" s="13" t="s">
        <v>170</v>
      </c>
      <c r="BE138" s="146">
        <f t="shared" si="4"/>
        <v>0</v>
      </c>
      <c r="BF138" s="146">
        <f t="shared" si="5"/>
        <v>45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3" t="s">
        <v>79</v>
      </c>
      <c r="BK138" s="146">
        <f t="shared" si="9"/>
        <v>45</v>
      </c>
      <c r="BL138" s="13" t="s">
        <v>97</v>
      </c>
      <c r="BM138" s="145" t="s">
        <v>351</v>
      </c>
    </row>
    <row r="139" spans="2:65" s="1" customFormat="1" ht="44.25" customHeight="1">
      <c r="B139" s="133"/>
      <c r="C139" s="134" t="s">
        <v>97</v>
      </c>
      <c r="D139" s="134" t="s">
        <v>171</v>
      </c>
      <c r="E139" s="135" t="s">
        <v>352</v>
      </c>
      <c r="F139" s="136" t="s">
        <v>353</v>
      </c>
      <c r="G139" s="137" t="s">
        <v>174</v>
      </c>
      <c r="H139" s="138">
        <v>666.21299999999997</v>
      </c>
      <c r="I139" s="139">
        <v>52.58</v>
      </c>
      <c r="J139" s="139">
        <f t="shared" si="0"/>
        <v>35029.480000000003</v>
      </c>
      <c r="K139" s="140"/>
      <c r="L139" s="25"/>
      <c r="M139" s="141" t="s">
        <v>1</v>
      </c>
      <c r="N139" s="142" t="s">
        <v>34</v>
      </c>
      <c r="O139" s="143">
        <v>0</v>
      </c>
      <c r="P139" s="143">
        <f t="shared" si="1"/>
        <v>0</v>
      </c>
      <c r="Q139" s="143">
        <v>0</v>
      </c>
      <c r="R139" s="143">
        <f t="shared" si="2"/>
        <v>0</v>
      </c>
      <c r="S139" s="143">
        <v>0</v>
      </c>
      <c r="T139" s="144">
        <f t="shared" si="3"/>
        <v>0</v>
      </c>
      <c r="AR139" s="145" t="s">
        <v>97</v>
      </c>
      <c r="AT139" s="145" t="s">
        <v>171</v>
      </c>
      <c r="AU139" s="145" t="s">
        <v>75</v>
      </c>
      <c r="AY139" s="13" t="s">
        <v>170</v>
      </c>
      <c r="BE139" s="146">
        <f t="shared" si="4"/>
        <v>0</v>
      </c>
      <c r="BF139" s="146">
        <f t="shared" si="5"/>
        <v>35029.480000000003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3" t="s">
        <v>79</v>
      </c>
      <c r="BK139" s="146">
        <f t="shared" si="9"/>
        <v>35029.480000000003</v>
      </c>
      <c r="BL139" s="13" t="s">
        <v>97</v>
      </c>
      <c r="BM139" s="145" t="s">
        <v>354</v>
      </c>
    </row>
    <row r="140" spans="2:65" s="1" customFormat="1" ht="24.2" customHeight="1">
      <c r="B140" s="133"/>
      <c r="C140" s="134" t="s">
        <v>104</v>
      </c>
      <c r="D140" s="134" t="s">
        <v>171</v>
      </c>
      <c r="E140" s="135" t="s">
        <v>355</v>
      </c>
      <c r="F140" s="136" t="s">
        <v>356</v>
      </c>
      <c r="G140" s="137" t="s">
        <v>174</v>
      </c>
      <c r="H140" s="138">
        <v>575.31299999999999</v>
      </c>
      <c r="I140" s="139">
        <v>2.61</v>
      </c>
      <c r="J140" s="139">
        <f t="shared" si="0"/>
        <v>1501.57</v>
      </c>
      <c r="K140" s="140"/>
      <c r="L140" s="25"/>
      <c r="M140" s="141" t="s">
        <v>1</v>
      </c>
      <c r="N140" s="142" t="s">
        <v>34</v>
      </c>
      <c r="O140" s="143">
        <v>0</v>
      </c>
      <c r="P140" s="143">
        <f t="shared" si="1"/>
        <v>0</v>
      </c>
      <c r="Q140" s="143">
        <v>0</v>
      </c>
      <c r="R140" s="143">
        <f t="shared" si="2"/>
        <v>0</v>
      </c>
      <c r="S140" s="143">
        <v>0</v>
      </c>
      <c r="T140" s="144">
        <f t="shared" si="3"/>
        <v>0</v>
      </c>
      <c r="AR140" s="145" t="s">
        <v>97</v>
      </c>
      <c r="AT140" s="145" t="s">
        <v>171</v>
      </c>
      <c r="AU140" s="145" t="s">
        <v>75</v>
      </c>
      <c r="AY140" s="13" t="s">
        <v>170</v>
      </c>
      <c r="BE140" s="146">
        <f t="shared" si="4"/>
        <v>0</v>
      </c>
      <c r="BF140" s="146">
        <f t="shared" si="5"/>
        <v>1501.57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3" t="s">
        <v>79</v>
      </c>
      <c r="BK140" s="146">
        <f t="shared" si="9"/>
        <v>1501.57</v>
      </c>
      <c r="BL140" s="13" t="s">
        <v>97</v>
      </c>
      <c r="BM140" s="145" t="s">
        <v>357</v>
      </c>
    </row>
    <row r="141" spans="2:65" s="1" customFormat="1" ht="24.2" customHeight="1">
      <c r="B141" s="133"/>
      <c r="C141" s="134" t="s">
        <v>108</v>
      </c>
      <c r="D141" s="134" t="s">
        <v>171</v>
      </c>
      <c r="E141" s="135" t="s">
        <v>358</v>
      </c>
      <c r="F141" s="136" t="s">
        <v>359</v>
      </c>
      <c r="G141" s="137" t="s">
        <v>174</v>
      </c>
      <c r="H141" s="138">
        <v>575.31299999999999</v>
      </c>
      <c r="I141" s="139">
        <v>1.79</v>
      </c>
      <c r="J141" s="139">
        <f t="shared" si="0"/>
        <v>1029.81</v>
      </c>
      <c r="K141" s="140"/>
      <c r="L141" s="25"/>
      <c r="M141" s="141" t="s">
        <v>1</v>
      </c>
      <c r="N141" s="142" t="s">
        <v>34</v>
      </c>
      <c r="O141" s="143">
        <v>0</v>
      </c>
      <c r="P141" s="143">
        <f t="shared" si="1"/>
        <v>0</v>
      </c>
      <c r="Q141" s="143">
        <v>0</v>
      </c>
      <c r="R141" s="143">
        <f t="shared" si="2"/>
        <v>0</v>
      </c>
      <c r="S141" s="143">
        <v>0</v>
      </c>
      <c r="T141" s="144">
        <f t="shared" si="3"/>
        <v>0</v>
      </c>
      <c r="AR141" s="145" t="s">
        <v>97</v>
      </c>
      <c r="AT141" s="145" t="s">
        <v>171</v>
      </c>
      <c r="AU141" s="145" t="s">
        <v>75</v>
      </c>
      <c r="AY141" s="13" t="s">
        <v>170</v>
      </c>
      <c r="BE141" s="146">
        <f t="shared" si="4"/>
        <v>0</v>
      </c>
      <c r="BF141" s="146">
        <f t="shared" si="5"/>
        <v>1029.81</v>
      </c>
      <c r="BG141" s="146">
        <f t="shared" si="6"/>
        <v>0</v>
      </c>
      <c r="BH141" s="146">
        <f t="shared" si="7"/>
        <v>0</v>
      </c>
      <c r="BI141" s="146">
        <f t="shared" si="8"/>
        <v>0</v>
      </c>
      <c r="BJ141" s="13" t="s">
        <v>79</v>
      </c>
      <c r="BK141" s="146">
        <f t="shared" si="9"/>
        <v>1029.81</v>
      </c>
      <c r="BL141" s="13" t="s">
        <v>97</v>
      </c>
      <c r="BM141" s="145" t="s">
        <v>360</v>
      </c>
    </row>
    <row r="142" spans="2:65" s="1" customFormat="1" ht="37.9" customHeight="1">
      <c r="B142" s="133"/>
      <c r="C142" s="134" t="s">
        <v>113</v>
      </c>
      <c r="D142" s="134" t="s">
        <v>171</v>
      </c>
      <c r="E142" s="135" t="s">
        <v>361</v>
      </c>
      <c r="F142" s="136" t="s">
        <v>362</v>
      </c>
      <c r="G142" s="137" t="s">
        <v>174</v>
      </c>
      <c r="H142" s="138">
        <v>3451.8780000000002</v>
      </c>
      <c r="I142" s="139">
        <v>0.97</v>
      </c>
      <c r="J142" s="139">
        <f t="shared" si="0"/>
        <v>3348.32</v>
      </c>
      <c r="K142" s="140"/>
      <c r="L142" s="25"/>
      <c r="M142" s="141" t="s">
        <v>1</v>
      </c>
      <c r="N142" s="142" t="s">
        <v>34</v>
      </c>
      <c r="O142" s="143">
        <v>0</v>
      </c>
      <c r="P142" s="143">
        <f t="shared" si="1"/>
        <v>0</v>
      </c>
      <c r="Q142" s="143">
        <v>0</v>
      </c>
      <c r="R142" s="143">
        <f t="shared" si="2"/>
        <v>0</v>
      </c>
      <c r="S142" s="143">
        <v>0</v>
      </c>
      <c r="T142" s="144">
        <f t="shared" si="3"/>
        <v>0</v>
      </c>
      <c r="AR142" s="145" t="s">
        <v>97</v>
      </c>
      <c r="AT142" s="145" t="s">
        <v>171</v>
      </c>
      <c r="AU142" s="145" t="s">
        <v>75</v>
      </c>
      <c r="AY142" s="13" t="s">
        <v>170</v>
      </c>
      <c r="BE142" s="146">
        <f t="shared" si="4"/>
        <v>0</v>
      </c>
      <c r="BF142" s="146">
        <f t="shared" si="5"/>
        <v>3348.32</v>
      </c>
      <c r="BG142" s="146">
        <f t="shared" si="6"/>
        <v>0</v>
      </c>
      <c r="BH142" s="146">
        <f t="shared" si="7"/>
        <v>0</v>
      </c>
      <c r="BI142" s="146">
        <f t="shared" si="8"/>
        <v>0</v>
      </c>
      <c r="BJ142" s="13" t="s">
        <v>79</v>
      </c>
      <c r="BK142" s="146">
        <f t="shared" si="9"/>
        <v>3348.32</v>
      </c>
      <c r="BL142" s="13" t="s">
        <v>97</v>
      </c>
      <c r="BM142" s="145" t="s">
        <v>363</v>
      </c>
    </row>
    <row r="143" spans="2:65" s="1" customFormat="1" ht="24.2" customHeight="1">
      <c r="B143" s="133"/>
      <c r="C143" s="134" t="s">
        <v>196</v>
      </c>
      <c r="D143" s="134" t="s">
        <v>171</v>
      </c>
      <c r="E143" s="135" t="s">
        <v>364</v>
      </c>
      <c r="F143" s="136" t="s">
        <v>365</v>
      </c>
      <c r="G143" s="137" t="s">
        <v>174</v>
      </c>
      <c r="H143" s="138">
        <v>460.16</v>
      </c>
      <c r="I143" s="139">
        <v>1.36</v>
      </c>
      <c r="J143" s="139">
        <f t="shared" si="0"/>
        <v>625.82000000000005</v>
      </c>
      <c r="K143" s="140"/>
      <c r="L143" s="25"/>
      <c r="M143" s="141" t="s">
        <v>1</v>
      </c>
      <c r="N143" s="142" t="s">
        <v>34</v>
      </c>
      <c r="O143" s="143">
        <v>0</v>
      </c>
      <c r="P143" s="143">
        <f t="shared" si="1"/>
        <v>0</v>
      </c>
      <c r="Q143" s="143">
        <v>0</v>
      </c>
      <c r="R143" s="143">
        <f t="shared" si="2"/>
        <v>0</v>
      </c>
      <c r="S143" s="143">
        <v>0</v>
      </c>
      <c r="T143" s="144">
        <f t="shared" si="3"/>
        <v>0</v>
      </c>
      <c r="AR143" s="145" t="s">
        <v>97</v>
      </c>
      <c r="AT143" s="145" t="s">
        <v>171</v>
      </c>
      <c r="AU143" s="145" t="s">
        <v>75</v>
      </c>
      <c r="AY143" s="13" t="s">
        <v>170</v>
      </c>
      <c r="BE143" s="146">
        <f t="shared" si="4"/>
        <v>0</v>
      </c>
      <c r="BF143" s="146">
        <f t="shared" si="5"/>
        <v>625.82000000000005</v>
      </c>
      <c r="BG143" s="146">
        <f t="shared" si="6"/>
        <v>0</v>
      </c>
      <c r="BH143" s="146">
        <f t="shared" si="7"/>
        <v>0</v>
      </c>
      <c r="BI143" s="146">
        <f t="shared" si="8"/>
        <v>0</v>
      </c>
      <c r="BJ143" s="13" t="s">
        <v>79</v>
      </c>
      <c r="BK143" s="146">
        <f t="shared" si="9"/>
        <v>625.82000000000005</v>
      </c>
      <c r="BL143" s="13" t="s">
        <v>97</v>
      </c>
      <c r="BM143" s="145" t="s">
        <v>366</v>
      </c>
    </row>
    <row r="144" spans="2:65" s="1" customFormat="1" ht="33" customHeight="1">
      <c r="B144" s="133"/>
      <c r="C144" s="134" t="s">
        <v>200</v>
      </c>
      <c r="D144" s="134" t="s">
        <v>171</v>
      </c>
      <c r="E144" s="135" t="s">
        <v>367</v>
      </c>
      <c r="F144" s="136" t="s">
        <v>368</v>
      </c>
      <c r="G144" s="137" t="s">
        <v>182</v>
      </c>
      <c r="H144" s="138">
        <v>123.355</v>
      </c>
      <c r="I144" s="139">
        <v>13.67</v>
      </c>
      <c r="J144" s="139">
        <f t="shared" si="0"/>
        <v>1686.26</v>
      </c>
      <c r="K144" s="140"/>
      <c r="L144" s="25"/>
      <c r="M144" s="141" t="s">
        <v>1</v>
      </c>
      <c r="N144" s="142" t="s">
        <v>34</v>
      </c>
      <c r="O144" s="143">
        <v>0</v>
      </c>
      <c r="P144" s="143">
        <f t="shared" si="1"/>
        <v>0</v>
      </c>
      <c r="Q144" s="143">
        <v>0</v>
      </c>
      <c r="R144" s="143">
        <f t="shared" si="2"/>
        <v>0</v>
      </c>
      <c r="S144" s="143">
        <v>0</v>
      </c>
      <c r="T144" s="144">
        <f t="shared" si="3"/>
        <v>0</v>
      </c>
      <c r="AR144" s="145" t="s">
        <v>97</v>
      </c>
      <c r="AT144" s="145" t="s">
        <v>171</v>
      </c>
      <c r="AU144" s="145" t="s">
        <v>75</v>
      </c>
      <c r="AY144" s="13" t="s">
        <v>170</v>
      </c>
      <c r="BE144" s="146">
        <f t="shared" si="4"/>
        <v>0</v>
      </c>
      <c r="BF144" s="146">
        <f t="shared" si="5"/>
        <v>1686.26</v>
      </c>
      <c r="BG144" s="146">
        <f t="shared" si="6"/>
        <v>0</v>
      </c>
      <c r="BH144" s="146">
        <f t="shared" si="7"/>
        <v>0</v>
      </c>
      <c r="BI144" s="146">
        <f t="shared" si="8"/>
        <v>0</v>
      </c>
      <c r="BJ144" s="13" t="s">
        <v>79</v>
      </c>
      <c r="BK144" s="146">
        <f t="shared" si="9"/>
        <v>1686.26</v>
      </c>
      <c r="BL144" s="13" t="s">
        <v>97</v>
      </c>
      <c r="BM144" s="145" t="s">
        <v>369</v>
      </c>
    </row>
    <row r="145" spans="2:65" s="1" customFormat="1" ht="37.9" customHeight="1">
      <c r="B145" s="133"/>
      <c r="C145" s="134" t="s">
        <v>205</v>
      </c>
      <c r="D145" s="134" t="s">
        <v>171</v>
      </c>
      <c r="E145" s="135" t="s">
        <v>370</v>
      </c>
      <c r="F145" s="136" t="s">
        <v>371</v>
      </c>
      <c r="G145" s="137" t="s">
        <v>182</v>
      </c>
      <c r="H145" s="138">
        <v>123.355</v>
      </c>
      <c r="I145" s="139">
        <v>4.5999999999999996</v>
      </c>
      <c r="J145" s="139">
        <f t="shared" si="0"/>
        <v>567.42999999999995</v>
      </c>
      <c r="K145" s="140"/>
      <c r="L145" s="25"/>
      <c r="M145" s="141" t="s">
        <v>1</v>
      </c>
      <c r="N145" s="142" t="s">
        <v>34</v>
      </c>
      <c r="O145" s="143">
        <v>0</v>
      </c>
      <c r="P145" s="143">
        <f t="shared" si="1"/>
        <v>0</v>
      </c>
      <c r="Q145" s="143">
        <v>0</v>
      </c>
      <c r="R145" s="143">
        <f t="shared" si="2"/>
        <v>0</v>
      </c>
      <c r="S145" s="143">
        <v>0</v>
      </c>
      <c r="T145" s="144">
        <f t="shared" si="3"/>
        <v>0</v>
      </c>
      <c r="AR145" s="145" t="s">
        <v>97</v>
      </c>
      <c r="AT145" s="145" t="s">
        <v>171</v>
      </c>
      <c r="AU145" s="145" t="s">
        <v>75</v>
      </c>
      <c r="AY145" s="13" t="s">
        <v>170</v>
      </c>
      <c r="BE145" s="146">
        <f t="shared" si="4"/>
        <v>0</v>
      </c>
      <c r="BF145" s="146">
        <f t="shared" si="5"/>
        <v>567.42999999999995</v>
      </c>
      <c r="BG145" s="146">
        <f t="shared" si="6"/>
        <v>0</v>
      </c>
      <c r="BH145" s="146">
        <f t="shared" si="7"/>
        <v>0</v>
      </c>
      <c r="BI145" s="146">
        <f t="shared" si="8"/>
        <v>0</v>
      </c>
      <c r="BJ145" s="13" t="s">
        <v>79</v>
      </c>
      <c r="BK145" s="146">
        <f t="shared" si="9"/>
        <v>567.42999999999995</v>
      </c>
      <c r="BL145" s="13" t="s">
        <v>97</v>
      </c>
      <c r="BM145" s="145" t="s">
        <v>372</v>
      </c>
    </row>
    <row r="146" spans="2:65" s="1" customFormat="1" ht="37.9" customHeight="1">
      <c r="B146" s="133"/>
      <c r="C146" s="134" t="s">
        <v>209</v>
      </c>
      <c r="D146" s="134" t="s">
        <v>171</v>
      </c>
      <c r="E146" s="135" t="s">
        <v>373</v>
      </c>
      <c r="F146" s="136" t="s">
        <v>374</v>
      </c>
      <c r="G146" s="137" t="s">
        <v>182</v>
      </c>
      <c r="H146" s="138">
        <v>150.88499999999999</v>
      </c>
      <c r="I146" s="139">
        <v>5.95</v>
      </c>
      <c r="J146" s="139">
        <f t="shared" si="0"/>
        <v>897.77</v>
      </c>
      <c r="K146" s="140"/>
      <c r="L146" s="25"/>
      <c r="M146" s="141" t="s">
        <v>1</v>
      </c>
      <c r="N146" s="142" t="s">
        <v>34</v>
      </c>
      <c r="O146" s="143">
        <v>0</v>
      </c>
      <c r="P146" s="143">
        <f t="shared" si="1"/>
        <v>0</v>
      </c>
      <c r="Q146" s="143">
        <v>0</v>
      </c>
      <c r="R146" s="143">
        <f t="shared" si="2"/>
        <v>0</v>
      </c>
      <c r="S146" s="143">
        <v>0</v>
      </c>
      <c r="T146" s="144">
        <f t="shared" si="3"/>
        <v>0</v>
      </c>
      <c r="AR146" s="145" t="s">
        <v>97</v>
      </c>
      <c r="AT146" s="145" t="s">
        <v>171</v>
      </c>
      <c r="AU146" s="145" t="s">
        <v>75</v>
      </c>
      <c r="AY146" s="13" t="s">
        <v>170</v>
      </c>
      <c r="BE146" s="146">
        <f t="shared" si="4"/>
        <v>0</v>
      </c>
      <c r="BF146" s="146">
        <f t="shared" si="5"/>
        <v>897.77</v>
      </c>
      <c r="BG146" s="146">
        <f t="shared" si="6"/>
        <v>0</v>
      </c>
      <c r="BH146" s="146">
        <f t="shared" si="7"/>
        <v>0</v>
      </c>
      <c r="BI146" s="146">
        <f t="shared" si="8"/>
        <v>0</v>
      </c>
      <c r="BJ146" s="13" t="s">
        <v>79</v>
      </c>
      <c r="BK146" s="146">
        <f t="shared" si="9"/>
        <v>897.77</v>
      </c>
      <c r="BL146" s="13" t="s">
        <v>97</v>
      </c>
      <c r="BM146" s="145" t="s">
        <v>375</v>
      </c>
    </row>
    <row r="147" spans="2:65" s="1" customFormat="1" ht="37.9" customHeight="1">
      <c r="B147" s="133"/>
      <c r="C147" s="134" t="s">
        <v>215</v>
      </c>
      <c r="D147" s="134" t="s">
        <v>171</v>
      </c>
      <c r="E147" s="135" t="s">
        <v>376</v>
      </c>
      <c r="F147" s="136" t="s">
        <v>377</v>
      </c>
      <c r="G147" s="137" t="s">
        <v>182</v>
      </c>
      <c r="H147" s="138">
        <v>43.935000000000002</v>
      </c>
      <c r="I147" s="139">
        <v>3.77</v>
      </c>
      <c r="J147" s="139">
        <f t="shared" si="0"/>
        <v>165.63</v>
      </c>
      <c r="K147" s="140"/>
      <c r="L147" s="25"/>
      <c r="M147" s="141" t="s">
        <v>1</v>
      </c>
      <c r="N147" s="142" t="s">
        <v>34</v>
      </c>
      <c r="O147" s="143">
        <v>0</v>
      </c>
      <c r="P147" s="143">
        <f t="shared" si="1"/>
        <v>0</v>
      </c>
      <c r="Q147" s="143">
        <v>0</v>
      </c>
      <c r="R147" s="143">
        <f t="shared" si="2"/>
        <v>0</v>
      </c>
      <c r="S147" s="143">
        <v>0</v>
      </c>
      <c r="T147" s="144">
        <f t="shared" si="3"/>
        <v>0</v>
      </c>
      <c r="AR147" s="145" t="s">
        <v>97</v>
      </c>
      <c r="AT147" s="145" t="s">
        <v>171</v>
      </c>
      <c r="AU147" s="145" t="s">
        <v>75</v>
      </c>
      <c r="AY147" s="13" t="s">
        <v>170</v>
      </c>
      <c r="BE147" s="146">
        <f t="shared" si="4"/>
        <v>0</v>
      </c>
      <c r="BF147" s="146">
        <f t="shared" si="5"/>
        <v>165.63</v>
      </c>
      <c r="BG147" s="146">
        <f t="shared" si="6"/>
        <v>0</v>
      </c>
      <c r="BH147" s="146">
        <f t="shared" si="7"/>
        <v>0</v>
      </c>
      <c r="BI147" s="146">
        <f t="shared" si="8"/>
        <v>0</v>
      </c>
      <c r="BJ147" s="13" t="s">
        <v>79</v>
      </c>
      <c r="BK147" s="146">
        <f t="shared" si="9"/>
        <v>165.63</v>
      </c>
      <c r="BL147" s="13" t="s">
        <v>97</v>
      </c>
      <c r="BM147" s="145" t="s">
        <v>378</v>
      </c>
    </row>
    <row r="148" spans="2:65" s="1" customFormat="1" ht="33" customHeight="1">
      <c r="B148" s="133"/>
      <c r="C148" s="134" t="s">
        <v>224</v>
      </c>
      <c r="D148" s="134" t="s">
        <v>171</v>
      </c>
      <c r="E148" s="135" t="s">
        <v>379</v>
      </c>
      <c r="F148" s="136" t="s">
        <v>380</v>
      </c>
      <c r="G148" s="137" t="s">
        <v>182</v>
      </c>
      <c r="H148" s="138">
        <v>39.03</v>
      </c>
      <c r="I148" s="139">
        <v>4.93</v>
      </c>
      <c r="J148" s="139">
        <f t="shared" si="0"/>
        <v>192.42</v>
      </c>
      <c r="K148" s="140"/>
      <c r="L148" s="25"/>
      <c r="M148" s="141" t="s">
        <v>1</v>
      </c>
      <c r="N148" s="142" t="s">
        <v>34</v>
      </c>
      <c r="O148" s="143">
        <v>0</v>
      </c>
      <c r="P148" s="143">
        <f t="shared" si="1"/>
        <v>0</v>
      </c>
      <c r="Q148" s="143">
        <v>0</v>
      </c>
      <c r="R148" s="143">
        <f t="shared" si="2"/>
        <v>0</v>
      </c>
      <c r="S148" s="143">
        <v>0</v>
      </c>
      <c r="T148" s="144">
        <f t="shared" si="3"/>
        <v>0</v>
      </c>
      <c r="AR148" s="145" t="s">
        <v>97</v>
      </c>
      <c r="AT148" s="145" t="s">
        <v>171</v>
      </c>
      <c r="AU148" s="145" t="s">
        <v>75</v>
      </c>
      <c r="AY148" s="13" t="s">
        <v>170</v>
      </c>
      <c r="BE148" s="146">
        <f t="shared" si="4"/>
        <v>0</v>
      </c>
      <c r="BF148" s="146">
        <f t="shared" si="5"/>
        <v>192.42</v>
      </c>
      <c r="BG148" s="146">
        <f t="shared" si="6"/>
        <v>0</v>
      </c>
      <c r="BH148" s="146">
        <f t="shared" si="7"/>
        <v>0</v>
      </c>
      <c r="BI148" s="146">
        <f t="shared" si="8"/>
        <v>0</v>
      </c>
      <c r="BJ148" s="13" t="s">
        <v>79</v>
      </c>
      <c r="BK148" s="146">
        <f t="shared" si="9"/>
        <v>192.42</v>
      </c>
      <c r="BL148" s="13" t="s">
        <v>97</v>
      </c>
      <c r="BM148" s="145" t="s">
        <v>381</v>
      </c>
    </row>
    <row r="149" spans="2:65" s="1" customFormat="1" ht="33" customHeight="1">
      <c r="B149" s="133"/>
      <c r="C149" s="134" t="s">
        <v>229</v>
      </c>
      <c r="D149" s="134" t="s">
        <v>171</v>
      </c>
      <c r="E149" s="135" t="s">
        <v>382</v>
      </c>
      <c r="F149" s="136" t="s">
        <v>383</v>
      </c>
      <c r="G149" s="137" t="s">
        <v>182</v>
      </c>
      <c r="H149" s="138">
        <v>106.81</v>
      </c>
      <c r="I149" s="139">
        <v>3.37</v>
      </c>
      <c r="J149" s="139">
        <f t="shared" si="0"/>
        <v>359.95</v>
      </c>
      <c r="K149" s="140"/>
      <c r="L149" s="25"/>
      <c r="M149" s="141" t="s">
        <v>1</v>
      </c>
      <c r="N149" s="142" t="s">
        <v>34</v>
      </c>
      <c r="O149" s="143">
        <v>0</v>
      </c>
      <c r="P149" s="143">
        <f t="shared" si="1"/>
        <v>0</v>
      </c>
      <c r="Q149" s="143">
        <v>0</v>
      </c>
      <c r="R149" s="143">
        <f t="shared" si="2"/>
        <v>0</v>
      </c>
      <c r="S149" s="143">
        <v>0</v>
      </c>
      <c r="T149" s="144">
        <f t="shared" si="3"/>
        <v>0</v>
      </c>
      <c r="AR149" s="145" t="s">
        <v>97</v>
      </c>
      <c r="AT149" s="145" t="s">
        <v>171</v>
      </c>
      <c r="AU149" s="145" t="s">
        <v>75</v>
      </c>
      <c r="AY149" s="13" t="s">
        <v>170</v>
      </c>
      <c r="BE149" s="146">
        <f t="shared" si="4"/>
        <v>0</v>
      </c>
      <c r="BF149" s="146">
        <f t="shared" si="5"/>
        <v>359.95</v>
      </c>
      <c r="BG149" s="146">
        <f t="shared" si="6"/>
        <v>0</v>
      </c>
      <c r="BH149" s="146">
        <f t="shared" si="7"/>
        <v>0</v>
      </c>
      <c r="BI149" s="146">
        <f t="shared" si="8"/>
        <v>0</v>
      </c>
      <c r="BJ149" s="13" t="s">
        <v>79</v>
      </c>
      <c r="BK149" s="146">
        <f t="shared" si="9"/>
        <v>359.95</v>
      </c>
      <c r="BL149" s="13" t="s">
        <v>97</v>
      </c>
      <c r="BM149" s="145" t="s">
        <v>384</v>
      </c>
    </row>
    <row r="150" spans="2:65" s="1" customFormat="1" ht="44.25" customHeight="1">
      <c r="B150" s="133"/>
      <c r="C150" s="134" t="s">
        <v>235</v>
      </c>
      <c r="D150" s="134" t="s">
        <v>171</v>
      </c>
      <c r="E150" s="135" t="s">
        <v>385</v>
      </c>
      <c r="F150" s="136" t="s">
        <v>386</v>
      </c>
      <c r="G150" s="137" t="s">
        <v>182</v>
      </c>
      <c r="H150" s="138">
        <v>125.1</v>
      </c>
      <c r="I150" s="139">
        <v>5.87</v>
      </c>
      <c r="J150" s="139">
        <f t="shared" si="0"/>
        <v>734.34</v>
      </c>
      <c r="K150" s="140"/>
      <c r="L150" s="25"/>
      <c r="M150" s="141" t="s">
        <v>1</v>
      </c>
      <c r="N150" s="142" t="s">
        <v>34</v>
      </c>
      <c r="O150" s="143">
        <v>0</v>
      </c>
      <c r="P150" s="143">
        <f t="shared" si="1"/>
        <v>0</v>
      </c>
      <c r="Q150" s="143">
        <v>0</v>
      </c>
      <c r="R150" s="143">
        <f t="shared" si="2"/>
        <v>0</v>
      </c>
      <c r="S150" s="143">
        <v>0</v>
      </c>
      <c r="T150" s="144">
        <f t="shared" si="3"/>
        <v>0</v>
      </c>
      <c r="AR150" s="145" t="s">
        <v>97</v>
      </c>
      <c r="AT150" s="145" t="s">
        <v>171</v>
      </c>
      <c r="AU150" s="145" t="s">
        <v>75</v>
      </c>
      <c r="AY150" s="13" t="s">
        <v>170</v>
      </c>
      <c r="BE150" s="146">
        <f t="shared" si="4"/>
        <v>0</v>
      </c>
      <c r="BF150" s="146">
        <f t="shared" si="5"/>
        <v>734.34</v>
      </c>
      <c r="BG150" s="146">
        <f t="shared" si="6"/>
        <v>0</v>
      </c>
      <c r="BH150" s="146">
        <f t="shared" si="7"/>
        <v>0</v>
      </c>
      <c r="BI150" s="146">
        <f t="shared" si="8"/>
        <v>0</v>
      </c>
      <c r="BJ150" s="13" t="s">
        <v>79</v>
      </c>
      <c r="BK150" s="146">
        <f t="shared" si="9"/>
        <v>734.34</v>
      </c>
      <c r="BL150" s="13" t="s">
        <v>97</v>
      </c>
      <c r="BM150" s="145" t="s">
        <v>387</v>
      </c>
    </row>
    <row r="151" spans="2:65" s="1" customFormat="1" ht="33" customHeight="1">
      <c r="B151" s="133"/>
      <c r="C151" s="134" t="s">
        <v>227</v>
      </c>
      <c r="D151" s="134" t="s">
        <v>171</v>
      </c>
      <c r="E151" s="135" t="s">
        <v>388</v>
      </c>
      <c r="F151" s="136" t="s">
        <v>389</v>
      </c>
      <c r="G151" s="137" t="s">
        <v>174</v>
      </c>
      <c r="H151" s="138">
        <v>460.16</v>
      </c>
      <c r="I151" s="139">
        <v>1.1100000000000001</v>
      </c>
      <c r="J151" s="139">
        <f t="shared" si="0"/>
        <v>510.78</v>
      </c>
      <c r="K151" s="140"/>
      <c r="L151" s="25"/>
      <c r="M151" s="141" t="s">
        <v>1</v>
      </c>
      <c r="N151" s="142" t="s">
        <v>34</v>
      </c>
      <c r="O151" s="143">
        <v>0</v>
      </c>
      <c r="P151" s="143">
        <f t="shared" si="1"/>
        <v>0</v>
      </c>
      <c r="Q151" s="143">
        <v>0</v>
      </c>
      <c r="R151" s="143">
        <f t="shared" si="2"/>
        <v>0</v>
      </c>
      <c r="S151" s="143">
        <v>0</v>
      </c>
      <c r="T151" s="144">
        <f t="shared" si="3"/>
        <v>0</v>
      </c>
      <c r="AR151" s="145" t="s">
        <v>97</v>
      </c>
      <c r="AT151" s="145" t="s">
        <v>171</v>
      </c>
      <c r="AU151" s="145" t="s">
        <v>75</v>
      </c>
      <c r="AY151" s="13" t="s">
        <v>170</v>
      </c>
      <c r="BE151" s="146">
        <f t="shared" si="4"/>
        <v>0</v>
      </c>
      <c r="BF151" s="146">
        <f t="shared" si="5"/>
        <v>510.78</v>
      </c>
      <c r="BG151" s="146">
        <f t="shared" si="6"/>
        <v>0</v>
      </c>
      <c r="BH151" s="146">
        <f t="shared" si="7"/>
        <v>0</v>
      </c>
      <c r="BI151" s="146">
        <f t="shared" si="8"/>
        <v>0</v>
      </c>
      <c r="BJ151" s="13" t="s">
        <v>79</v>
      </c>
      <c r="BK151" s="146">
        <f t="shared" si="9"/>
        <v>510.78</v>
      </c>
      <c r="BL151" s="13" t="s">
        <v>97</v>
      </c>
      <c r="BM151" s="145" t="s">
        <v>390</v>
      </c>
    </row>
    <row r="152" spans="2:65" s="1" customFormat="1" ht="33" customHeight="1">
      <c r="B152" s="133"/>
      <c r="C152" s="134" t="s">
        <v>242</v>
      </c>
      <c r="D152" s="134" t="s">
        <v>171</v>
      </c>
      <c r="E152" s="135" t="s">
        <v>391</v>
      </c>
      <c r="F152" s="136" t="s">
        <v>392</v>
      </c>
      <c r="G152" s="137" t="s">
        <v>174</v>
      </c>
      <c r="H152" s="138">
        <v>89.266000000000005</v>
      </c>
      <c r="I152" s="139">
        <v>3.77</v>
      </c>
      <c r="J152" s="139">
        <f t="shared" si="0"/>
        <v>336.53</v>
      </c>
      <c r="K152" s="140"/>
      <c r="L152" s="25"/>
      <c r="M152" s="141" t="s">
        <v>1</v>
      </c>
      <c r="N152" s="142" t="s">
        <v>34</v>
      </c>
      <c r="O152" s="143">
        <v>0</v>
      </c>
      <c r="P152" s="143">
        <f t="shared" si="1"/>
        <v>0</v>
      </c>
      <c r="Q152" s="143">
        <v>0</v>
      </c>
      <c r="R152" s="143">
        <f t="shared" si="2"/>
        <v>0</v>
      </c>
      <c r="S152" s="143">
        <v>0</v>
      </c>
      <c r="T152" s="144">
        <f t="shared" si="3"/>
        <v>0</v>
      </c>
      <c r="AR152" s="145" t="s">
        <v>97</v>
      </c>
      <c r="AT152" s="145" t="s">
        <v>171</v>
      </c>
      <c r="AU152" s="145" t="s">
        <v>75</v>
      </c>
      <c r="AY152" s="13" t="s">
        <v>170</v>
      </c>
      <c r="BE152" s="146">
        <f t="shared" si="4"/>
        <v>0</v>
      </c>
      <c r="BF152" s="146">
        <f t="shared" si="5"/>
        <v>336.53</v>
      </c>
      <c r="BG152" s="146">
        <f t="shared" si="6"/>
        <v>0</v>
      </c>
      <c r="BH152" s="146">
        <f t="shared" si="7"/>
        <v>0</v>
      </c>
      <c r="BI152" s="146">
        <f t="shared" si="8"/>
        <v>0</v>
      </c>
      <c r="BJ152" s="13" t="s">
        <v>79</v>
      </c>
      <c r="BK152" s="146">
        <f t="shared" si="9"/>
        <v>336.53</v>
      </c>
      <c r="BL152" s="13" t="s">
        <v>97</v>
      </c>
      <c r="BM152" s="145" t="s">
        <v>393</v>
      </c>
    </row>
    <row r="153" spans="2:65" s="1" customFormat="1" ht="21.75" customHeight="1">
      <c r="B153" s="133"/>
      <c r="C153" s="134" t="s">
        <v>246</v>
      </c>
      <c r="D153" s="134" t="s">
        <v>171</v>
      </c>
      <c r="E153" s="135" t="s">
        <v>394</v>
      </c>
      <c r="F153" s="136" t="s">
        <v>395</v>
      </c>
      <c r="G153" s="137" t="s">
        <v>218</v>
      </c>
      <c r="H153" s="138">
        <v>34.390999999999998</v>
      </c>
      <c r="I153" s="139">
        <v>29.13</v>
      </c>
      <c r="J153" s="139">
        <f t="shared" si="0"/>
        <v>1001.81</v>
      </c>
      <c r="K153" s="140"/>
      <c r="L153" s="25"/>
      <c r="M153" s="141" t="s">
        <v>1</v>
      </c>
      <c r="N153" s="142" t="s">
        <v>34</v>
      </c>
      <c r="O153" s="143">
        <v>0</v>
      </c>
      <c r="P153" s="143">
        <f t="shared" si="1"/>
        <v>0</v>
      </c>
      <c r="Q153" s="143">
        <v>0</v>
      </c>
      <c r="R153" s="143">
        <f t="shared" si="2"/>
        <v>0</v>
      </c>
      <c r="S153" s="143">
        <v>0</v>
      </c>
      <c r="T153" s="144">
        <f t="shared" si="3"/>
        <v>0</v>
      </c>
      <c r="AR153" s="145" t="s">
        <v>97</v>
      </c>
      <c r="AT153" s="145" t="s">
        <v>171</v>
      </c>
      <c r="AU153" s="145" t="s">
        <v>75</v>
      </c>
      <c r="AY153" s="13" t="s">
        <v>170</v>
      </c>
      <c r="BE153" s="146">
        <f t="shared" si="4"/>
        <v>0</v>
      </c>
      <c r="BF153" s="146">
        <f t="shared" si="5"/>
        <v>1001.81</v>
      </c>
      <c r="BG153" s="146">
        <f t="shared" si="6"/>
        <v>0</v>
      </c>
      <c r="BH153" s="146">
        <f t="shared" si="7"/>
        <v>0</v>
      </c>
      <c r="BI153" s="146">
        <f t="shared" si="8"/>
        <v>0</v>
      </c>
      <c r="BJ153" s="13" t="s">
        <v>79</v>
      </c>
      <c r="BK153" s="146">
        <f t="shared" si="9"/>
        <v>1001.81</v>
      </c>
      <c r="BL153" s="13" t="s">
        <v>97</v>
      </c>
      <c r="BM153" s="145" t="s">
        <v>396</v>
      </c>
    </row>
    <row r="154" spans="2:65" s="1" customFormat="1" ht="24.2" customHeight="1">
      <c r="B154" s="133"/>
      <c r="C154" s="134" t="s">
        <v>250</v>
      </c>
      <c r="D154" s="134" t="s">
        <v>171</v>
      </c>
      <c r="E154" s="135" t="s">
        <v>397</v>
      </c>
      <c r="F154" s="136" t="s">
        <v>398</v>
      </c>
      <c r="G154" s="137" t="s">
        <v>218</v>
      </c>
      <c r="H154" s="138">
        <v>137.56399999999999</v>
      </c>
      <c r="I154" s="139">
        <v>9.66</v>
      </c>
      <c r="J154" s="139">
        <f t="shared" si="0"/>
        <v>1328.87</v>
      </c>
      <c r="K154" s="140"/>
      <c r="L154" s="25"/>
      <c r="M154" s="141" t="s">
        <v>1</v>
      </c>
      <c r="N154" s="142" t="s">
        <v>34</v>
      </c>
      <c r="O154" s="143">
        <v>0</v>
      </c>
      <c r="P154" s="143">
        <f t="shared" si="1"/>
        <v>0</v>
      </c>
      <c r="Q154" s="143">
        <v>0</v>
      </c>
      <c r="R154" s="143">
        <f t="shared" si="2"/>
        <v>0</v>
      </c>
      <c r="S154" s="143">
        <v>0</v>
      </c>
      <c r="T154" s="144">
        <f t="shared" si="3"/>
        <v>0</v>
      </c>
      <c r="AR154" s="145" t="s">
        <v>97</v>
      </c>
      <c r="AT154" s="145" t="s">
        <v>171</v>
      </c>
      <c r="AU154" s="145" t="s">
        <v>75</v>
      </c>
      <c r="AY154" s="13" t="s">
        <v>170</v>
      </c>
      <c r="BE154" s="146">
        <f t="shared" si="4"/>
        <v>0</v>
      </c>
      <c r="BF154" s="146">
        <f t="shared" si="5"/>
        <v>1328.87</v>
      </c>
      <c r="BG154" s="146">
        <f t="shared" si="6"/>
        <v>0</v>
      </c>
      <c r="BH154" s="146">
        <f t="shared" si="7"/>
        <v>0</v>
      </c>
      <c r="BI154" s="146">
        <f t="shared" si="8"/>
        <v>0</v>
      </c>
      <c r="BJ154" s="13" t="s">
        <v>79</v>
      </c>
      <c r="BK154" s="146">
        <f t="shared" si="9"/>
        <v>1328.87</v>
      </c>
      <c r="BL154" s="13" t="s">
        <v>97</v>
      </c>
      <c r="BM154" s="145" t="s">
        <v>399</v>
      </c>
    </row>
    <row r="155" spans="2:65" s="1" customFormat="1" ht="21.75" customHeight="1">
      <c r="B155" s="133"/>
      <c r="C155" s="134" t="s">
        <v>7</v>
      </c>
      <c r="D155" s="134" t="s">
        <v>171</v>
      </c>
      <c r="E155" s="135" t="s">
        <v>400</v>
      </c>
      <c r="F155" s="136" t="s">
        <v>401</v>
      </c>
      <c r="G155" s="137" t="s">
        <v>218</v>
      </c>
      <c r="H155" s="138">
        <v>34.390999999999998</v>
      </c>
      <c r="I155" s="139">
        <v>17.739999999999998</v>
      </c>
      <c r="J155" s="139">
        <f t="shared" si="0"/>
        <v>610.1</v>
      </c>
      <c r="K155" s="140"/>
      <c r="L155" s="25"/>
      <c r="M155" s="141" t="s">
        <v>1</v>
      </c>
      <c r="N155" s="142" t="s">
        <v>34</v>
      </c>
      <c r="O155" s="143">
        <v>0</v>
      </c>
      <c r="P155" s="143">
        <f t="shared" si="1"/>
        <v>0</v>
      </c>
      <c r="Q155" s="143">
        <v>0</v>
      </c>
      <c r="R155" s="143">
        <f t="shared" si="2"/>
        <v>0</v>
      </c>
      <c r="S155" s="143">
        <v>0</v>
      </c>
      <c r="T155" s="144">
        <f t="shared" si="3"/>
        <v>0</v>
      </c>
      <c r="AR155" s="145" t="s">
        <v>97</v>
      </c>
      <c r="AT155" s="145" t="s">
        <v>171</v>
      </c>
      <c r="AU155" s="145" t="s">
        <v>75</v>
      </c>
      <c r="AY155" s="13" t="s">
        <v>170</v>
      </c>
      <c r="BE155" s="146">
        <f t="shared" si="4"/>
        <v>0</v>
      </c>
      <c r="BF155" s="146">
        <f t="shared" si="5"/>
        <v>610.1</v>
      </c>
      <c r="BG155" s="146">
        <f t="shared" si="6"/>
        <v>0</v>
      </c>
      <c r="BH155" s="146">
        <f t="shared" si="7"/>
        <v>0</v>
      </c>
      <c r="BI155" s="146">
        <f t="shared" si="8"/>
        <v>0</v>
      </c>
      <c r="BJ155" s="13" t="s">
        <v>79</v>
      </c>
      <c r="BK155" s="146">
        <f t="shared" si="9"/>
        <v>610.1</v>
      </c>
      <c r="BL155" s="13" t="s">
        <v>97</v>
      </c>
      <c r="BM155" s="145" t="s">
        <v>402</v>
      </c>
    </row>
    <row r="156" spans="2:65" s="1" customFormat="1" ht="24.2" customHeight="1">
      <c r="B156" s="133"/>
      <c r="C156" s="134" t="s">
        <v>257</v>
      </c>
      <c r="D156" s="134" t="s">
        <v>171</v>
      </c>
      <c r="E156" s="135" t="s">
        <v>403</v>
      </c>
      <c r="F156" s="136" t="s">
        <v>404</v>
      </c>
      <c r="G156" s="137" t="s">
        <v>218</v>
      </c>
      <c r="H156" s="138">
        <v>653.42899999999997</v>
      </c>
      <c r="I156" s="139">
        <v>0.48</v>
      </c>
      <c r="J156" s="139">
        <f t="shared" si="0"/>
        <v>313.64999999999998</v>
      </c>
      <c r="K156" s="140"/>
      <c r="L156" s="25"/>
      <c r="M156" s="141" t="s">
        <v>1</v>
      </c>
      <c r="N156" s="142" t="s">
        <v>34</v>
      </c>
      <c r="O156" s="143">
        <v>0</v>
      </c>
      <c r="P156" s="143">
        <f t="shared" si="1"/>
        <v>0</v>
      </c>
      <c r="Q156" s="143">
        <v>0</v>
      </c>
      <c r="R156" s="143">
        <f t="shared" si="2"/>
        <v>0</v>
      </c>
      <c r="S156" s="143">
        <v>0</v>
      </c>
      <c r="T156" s="144">
        <f t="shared" si="3"/>
        <v>0</v>
      </c>
      <c r="AR156" s="145" t="s">
        <v>97</v>
      </c>
      <c r="AT156" s="145" t="s">
        <v>171</v>
      </c>
      <c r="AU156" s="145" t="s">
        <v>75</v>
      </c>
      <c r="AY156" s="13" t="s">
        <v>170</v>
      </c>
      <c r="BE156" s="146">
        <f t="shared" si="4"/>
        <v>0</v>
      </c>
      <c r="BF156" s="146">
        <f t="shared" si="5"/>
        <v>313.64999999999998</v>
      </c>
      <c r="BG156" s="146">
        <f t="shared" si="6"/>
        <v>0</v>
      </c>
      <c r="BH156" s="146">
        <f t="shared" si="7"/>
        <v>0</v>
      </c>
      <c r="BI156" s="146">
        <f t="shared" si="8"/>
        <v>0</v>
      </c>
      <c r="BJ156" s="13" t="s">
        <v>79</v>
      </c>
      <c r="BK156" s="146">
        <f t="shared" si="9"/>
        <v>313.64999999999998</v>
      </c>
      <c r="BL156" s="13" t="s">
        <v>97</v>
      </c>
      <c r="BM156" s="145" t="s">
        <v>405</v>
      </c>
    </row>
    <row r="157" spans="2:65" s="1" customFormat="1" ht="24.2" customHeight="1">
      <c r="B157" s="133"/>
      <c r="C157" s="134" t="s">
        <v>261</v>
      </c>
      <c r="D157" s="134" t="s">
        <v>171</v>
      </c>
      <c r="E157" s="135" t="s">
        <v>406</v>
      </c>
      <c r="F157" s="136" t="s">
        <v>407</v>
      </c>
      <c r="G157" s="137" t="s">
        <v>218</v>
      </c>
      <c r="H157" s="138">
        <v>34.390999999999998</v>
      </c>
      <c r="I157" s="139">
        <v>13.86</v>
      </c>
      <c r="J157" s="139">
        <f t="shared" si="0"/>
        <v>476.66</v>
      </c>
      <c r="K157" s="140"/>
      <c r="L157" s="25"/>
      <c r="M157" s="141" t="s">
        <v>1</v>
      </c>
      <c r="N157" s="142" t="s">
        <v>34</v>
      </c>
      <c r="O157" s="143">
        <v>0</v>
      </c>
      <c r="P157" s="143">
        <f t="shared" si="1"/>
        <v>0</v>
      </c>
      <c r="Q157" s="143">
        <v>0</v>
      </c>
      <c r="R157" s="143">
        <f t="shared" si="2"/>
        <v>0</v>
      </c>
      <c r="S157" s="143">
        <v>0</v>
      </c>
      <c r="T157" s="144">
        <f t="shared" si="3"/>
        <v>0</v>
      </c>
      <c r="AR157" s="145" t="s">
        <v>97</v>
      </c>
      <c r="AT157" s="145" t="s">
        <v>171</v>
      </c>
      <c r="AU157" s="145" t="s">
        <v>75</v>
      </c>
      <c r="AY157" s="13" t="s">
        <v>170</v>
      </c>
      <c r="BE157" s="146">
        <f t="shared" si="4"/>
        <v>0</v>
      </c>
      <c r="BF157" s="146">
        <f t="shared" si="5"/>
        <v>476.66</v>
      </c>
      <c r="BG157" s="146">
        <f t="shared" si="6"/>
        <v>0</v>
      </c>
      <c r="BH157" s="146">
        <f t="shared" si="7"/>
        <v>0</v>
      </c>
      <c r="BI157" s="146">
        <f t="shared" si="8"/>
        <v>0</v>
      </c>
      <c r="BJ157" s="13" t="s">
        <v>79</v>
      </c>
      <c r="BK157" s="146">
        <f t="shared" si="9"/>
        <v>476.66</v>
      </c>
      <c r="BL157" s="13" t="s">
        <v>97</v>
      </c>
      <c r="BM157" s="145" t="s">
        <v>408</v>
      </c>
    </row>
    <row r="158" spans="2:65" s="1" customFormat="1" ht="24.2" customHeight="1">
      <c r="B158" s="133"/>
      <c r="C158" s="134" t="s">
        <v>265</v>
      </c>
      <c r="D158" s="134" t="s">
        <v>171</v>
      </c>
      <c r="E158" s="135" t="s">
        <v>409</v>
      </c>
      <c r="F158" s="136" t="s">
        <v>410</v>
      </c>
      <c r="G158" s="137" t="s">
        <v>218</v>
      </c>
      <c r="H158" s="138">
        <v>34.390999999999998</v>
      </c>
      <c r="I158" s="139">
        <v>1.63</v>
      </c>
      <c r="J158" s="139">
        <f t="shared" si="0"/>
        <v>56.06</v>
      </c>
      <c r="K158" s="140"/>
      <c r="L158" s="25"/>
      <c r="M158" s="141" t="s">
        <v>1</v>
      </c>
      <c r="N158" s="142" t="s">
        <v>34</v>
      </c>
      <c r="O158" s="143">
        <v>0</v>
      </c>
      <c r="P158" s="143">
        <f t="shared" si="1"/>
        <v>0</v>
      </c>
      <c r="Q158" s="143">
        <v>0</v>
      </c>
      <c r="R158" s="143">
        <f t="shared" si="2"/>
        <v>0</v>
      </c>
      <c r="S158" s="143">
        <v>0</v>
      </c>
      <c r="T158" s="144">
        <f t="shared" si="3"/>
        <v>0</v>
      </c>
      <c r="AR158" s="145" t="s">
        <v>97</v>
      </c>
      <c r="AT158" s="145" t="s">
        <v>171</v>
      </c>
      <c r="AU158" s="145" t="s">
        <v>75</v>
      </c>
      <c r="AY158" s="13" t="s">
        <v>170</v>
      </c>
      <c r="BE158" s="146">
        <f t="shared" si="4"/>
        <v>0</v>
      </c>
      <c r="BF158" s="146">
        <f t="shared" si="5"/>
        <v>56.06</v>
      </c>
      <c r="BG158" s="146">
        <f t="shared" si="6"/>
        <v>0</v>
      </c>
      <c r="BH158" s="146">
        <f t="shared" si="7"/>
        <v>0</v>
      </c>
      <c r="BI158" s="146">
        <f t="shared" si="8"/>
        <v>0</v>
      </c>
      <c r="BJ158" s="13" t="s">
        <v>79</v>
      </c>
      <c r="BK158" s="146">
        <f t="shared" si="9"/>
        <v>56.06</v>
      </c>
      <c r="BL158" s="13" t="s">
        <v>97</v>
      </c>
      <c r="BM158" s="145" t="s">
        <v>411</v>
      </c>
    </row>
    <row r="159" spans="2:65" s="1" customFormat="1" ht="24.2" customHeight="1">
      <c r="B159" s="133"/>
      <c r="C159" s="134" t="s">
        <v>269</v>
      </c>
      <c r="D159" s="134" t="s">
        <v>171</v>
      </c>
      <c r="E159" s="135" t="s">
        <v>412</v>
      </c>
      <c r="F159" s="136" t="s">
        <v>413</v>
      </c>
      <c r="G159" s="137" t="s">
        <v>218</v>
      </c>
      <c r="H159" s="138">
        <v>34.390999999999998</v>
      </c>
      <c r="I159" s="139">
        <v>5.24</v>
      </c>
      <c r="J159" s="139">
        <f t="shared" si="0"/>
        <v>180.21</v>
      </c>
      <c r="K159" s="140"/>
      <c r="L159" s="25"/>
      <c r="M159" s="141" t="s">
        <v>1</v>
      </c>
      <c r="N159" s="142" t="s">
        <v>34</v>
      </c>
      <c r="O159" s="143">
        <v>0</v>
      </c>
      <c r="P159" s="143">
        <f t="shared" si="1"/>
        <v>0</v>
      </c>
      <c r="Q159" s="143">
        <v>0</v>
      </c>
      <c r="R159" s="143">
        <f t="shared" si="2"/>
        <v>0</v>
      </c>
      <c r="S159" s="143">
        <v>0</v>
      </c>
      <c r="T159" s="144">
        <f t="shared" si="3"/>
        <v>0</v>
      </c>
      <c r="AR159" s="145" t="s">
        <v>97</v>
      </c>
      <c r="AT159" s="145" t="s">
        <v>171</v>
      </c>
      <c r="AU159" s="145" t="s">
        <v>75</v>
      </c>
      <c r="AY159" s="13" t="s">
        <v>170</v>
      </c>
      <c r="BE159" s="146">
        <f t="shared" si="4"/>
        <v>0</v>
      </c>
      <c r="BF159" s="146">
        <f t="shared" si="5"/>
        <v>180.21</v>
      </c>
      <c r="BG159" s="146">
        <f t="shared" si="6"/>
        <v>0</v>
      </c>
      <c r="BH159" s="146">
        <f t="shared" si="7"/>
        <v>0</v>
      </c>
      <c r="BI159" s="146">
        <f t="shared" si="8"/>
        <v>0</v>
      </c>
      <c r="BJ159" s="13" t="s">
        <v>79</v>
      </c>
      <c r="BK159" s="146">
        <f t="shared" si="9"/>
        <v>180.21</v>
      </c>
      <c r="BL159" s="13" t="s">
        <v>97</v>
      </c>
      <c r="BM159" s="145" t="s">
        <v>414</v>
      </c>
    </row>
    <row r="160" spans="2:65" s="1" customFormat="1" ht="24.2" customHeight="1">
      <c r="B160" s="133"/>
      <c r="C160" s="134" t="s">
        <v>273</v>
      </c>
      <c r="D160" s="134" t="s">
        <v>171</v>
      </c>
      <c r="E160" s="135" t="s">
        <v>415</v>
      </c>
      <c r="F160" s="136" t="s">
        <v>416</v>
      </c>
      <c r="G160" s="137" t="s">
        <v>218</v>
      </c>
      <c r="H160" s="138">
        <v>34.390999999999998</v>
      </c>
      <c r="I160" s="139">
        <v>77.239999999999995</v>
      </c>
      <c r="J160" s="139">
        <f t="shared" si="0"/>
        <v>2656.36</v>
      </c>
      <c r="K160" s="140"/>
      <c r="L160" s="25"/>
      <c r="M160" s="141" t="s">
        <v>1</v>
      </c>
      <c r="N160" s="142" t="s">
        <v>34</v>
      </c>
      <c r="O160" s="143">
        <v>0</v>
      </c>
      <c r="P160" s="143">
        <f t="shared" si="1"/>
        <v>0</v>
      </c>
      <c r="Q160" s="143">
        <v>0</v>
      </c>
      <c r="R160" s="143">
        <f t="shared" si="2"/>
        <v>0</v>
      </c>
      <c r="S160" s="143">
        <v>0</v>
      </c>
      <c r="T160" s="144">
        <f t="shared" si="3"/>
        <v>0</v>
      </c>
      <c r="AR160" s="145" t="s">
        <v>97</v>
      </c>
      <c r="AT160" s="145" t="s">
        <v>171</v>
      </c>
      <c r="AU160" s="145" t="s">
        <v>75</v>
      </c>
      <c r="AY160" s="13" t="s">
        <v>170</v>
      </c>
      <c r="BE160" s="146">
        <f t="shared" si="4"/>
        <v>0</v>
      </c>
      <c r="BF160" s="146">
        <f t="shared" si="5"/>
        <v>2656.36</v>
      </c>
      <c r="BG160" s="146">
        <f t="shared" si="6"/>
        <v>0</v>
      </c>
      <c r="BH160" s="146">
        <f t="shared" si="7"/>
        <v>0</v>
      </c>
      <c r="BI160" s="146">
        <f t="shared" si="8"/>
        <v>0</v>
      </c>
      <c r="BJ160" s="13" t="s">
        <v>79</v>
      </c>
      <c r="BK160" s="146">
        <f t="shared" si="9"/>
        <v>2656.36</v>
      </c>
      <c r="BL160" s="13" t="s">
        <v>97</v>
      </c>
      <c r="BM160" s="145" t="s">
        <v>417</v>
      </c>
    </row>
    <row r="161" spans="2:65" s="11" customFormat="1" ht="25.9" customHeight="1">
      <c r="B161" s="124"/>
      <c r="D161" s="125" t="s">
        <v>67</v>
      </c>
      <c r="E161" s="126" t="s">
        <v>168</v>
      </c>
      <c r="F161" s="126" t="s">
        <v>169</v>
      </c>
      <c r="J161" s="127">
        <f>BK161</f>
        <v>57070.76</v>
      </c>
      <c r="L161" s="124"/>
      <c r="M161" s="128"/>
      <c r="P161" s="129">
        <f>P162+P170</f>
        <v>0</v>
      </c>
      <c r="R161" s="129">
        <f>R162+R170</f>
        <v>0</v>
      </c>
      <c r="T161" s="130">
        <f>T162+T170</f>
        <v>0</v>
      </c>
      <c r="AR161" s="125" t="s">
        <v>75</v>
      </c>
      <c r="AT161" s="131" t="s">
        <v>67</v>
      </c>
      <c r="AU161" s="131" t="s">
        <v>68</v>
      </c>
      <c r="AY161" s="125" t="s">
        <v>170</v>
      </c>
      <c r="BK161" s="132">
        <f>BK162+BK170</f>
        <v>57070.76</v>
      </c>
    </row>
    <row r="162" spans="2:65" s="11" customFormat="1" ht="22.9" customHeight="1">
      <c r="B162" s="124"/>
      <c r="D162" s="125" t="s">
        <v>67</v>
      </c>
      <c r="E162" s="147" t="s">
        <v>108</v>
      </c>
      <c r="F162" s="147" t="s">
        <v>204</v>
      </c>
      <c r="J162" s="148">
        <f>BK162</f>
        <v>54675.64</v>
      </c>
      <c r="L162" s="124"/>
      <c r="M162" s="128"/>
      <c r="P162" s="129">
        <f>SUM(P163:P169)</f>
        <v>0</v>
      </c>
      <c r="R162" s="129">
        <f>SUM(R163:R169)</f>
        <v>0</v>
      </c>
      <c r="T162" s="130">
        <f>SUM(T163:T169)</f>
        <v>0</v>
      </c>
      <c r="AR162" s="125" t="s">
        <v>75</v>
      </c>
      <c r="AT162" s="131" t="s">
        <v>67</v>
      </c>
      <c r="AU162" s="131" t="s">
        <v>75</v>
      </c>
      <c r="AY162" s="125" t="s">
        <v>170</v>
      </c>
      <c r="BK162" s="132">
        <f>SUM(BK163:BK169)</f>
        <v>54675.64</v>
      </c>
    </row>
    <row r="163" spans="2:65" s="1" customFormat="1" ht="24.2" customHeight="1">
      <c r="B163" s="133"/>
      <c r="C163" s="134" t="s">
        <v>277</v>
      </c>
      <c r="D163" s="134" t="s">
        <v>171</v>
      </c>
      <c r="E163" s="135" t="s">
        <v>418</v>
      </c>
      <c r="F163" s="136" t="s">
        <v>419</v>
      </c>
      <c r="G163" s="137" t="s">
        <v>174</v>
      </c>
      <c r="H163" s="138">
        <v>67.239999999999995</v>
      </c>
      <c r="I163" s="139">
        <v>2.35</v>
      </c>
      <c r="J163" s="139">
        <f t="shared" ref="J163:J169" si="10">ROUND(I163*H163,2)</f>
        <v>158.01</v>
      </c>
      <c r="K163" s="140"/>
      <c r="L163" s="25"/>
      <c r="M163" s="141" t="s">
        <v>1</v>
      </c>
      <c r="N163" s="142" t="s">
        <v>34</v>
      </c>
      <c r="O163" s="143">
        <v>0</v>
      </c>
      <c r="P163" s="143">
        <f t="shared" ref="P163:P169" si="11">O163*H163</f>
        <v>0</v>
      </c>
      <c r="Q163" s="143">
        <v>0</v>
      </c>
      <c r="R163" s="143">
        <f t="shared" ref="R163:R169" si="12">Q163*H163</f>
        <v>0</v>
      </c>
      <c r="S163" s="143">
        <v>0</v>
      </c>
      <c r="T163" s="144">
        <f t="shared" ref="T163:T169" si="13">S163*H163</f>
        <v>0</v>
      </c>
      <c r="AR163" s="145" t="s">
        <v>97</v>
      </c>
      <c r="AT163" s="145" t="s">
        <v>171</v>
      </c>
      <c r="AU163" s="145" t="s">
        <v>79</v>
      </c>
      <c r="AY163" s="13" t="s">
        <v>170</v>
      </c>
      <c r="BE163" s="146">
        <f t="shared" ref="BE163:BE169" si="14">IF(N163="základná",J163,0)</f>
        <v>0</v>
      </c>
      <c r="BF163" s="146">
        <f t="shared" ref="BF163:BF169" si="15">IF(N163="znížená",J163,0)</f>
        <v>158.01</v>
      </c>
      <c r="BG163" s="146">
        <f t="shared" ref="BG163:BG169" si="16">IF(N163="zákl. prenesená",J163,0)</f>
        <v>0</v>
      </c>
      <c r="BH163" s="146">
        <f t="shared" ref="BH163:BH169" si="17">IF(N163="zníž. prenesená",J163,0)</f>
        <v>0</v>
      </c>
      <c r="BI163" s="146">
        <f t="shared" ref="BI163:BI169" si="18">IF(N163="nulová",J163,0)</f>
        <v>0</v>
      </c>
      <c r="BJ163" s="13" t="s">
        <v>79</v>
      </c>
      <c r="BK163" s="146">
        <f t="shared" ref="BK163:BK169" si="19">ROUND(I163*H163,2)</f>
        <v>158.01</v>
      </c>
      <c r="BL163" s="13" t="s">
        <v>97</v>
      </c>
      <c r="BM163" s="145" t="s">
        <v>420</v>
      </c>
    </row>
    <row r="164" spans="2:65" s="1" customFormat="1" ht="37.9" customHeight="1">
      <c r="B164" s="133"/>
      <c r="C164" s="134" t="s">
        <v>281</v>
      </c>
      <c r="D164" s="134" t="s">
        <v>171</v>
      </c>
      <c r="E164" s="135" t="s">
        <v>421</v>
      </c>
      <c r="F164" s="136" t="s">
        <v>422</v>
      </c>
      <c r="G164" s="137" t="s">
        <v>174</v>
      </c>
      <c r="H164" s="138">
        <v>460.16</v>
      </c>
      <c r="I164" s="139">
        <v>7.83</v>
      </c>
      <c r="J164" s="139">
        <f t="shared" si="10"/>
        <v>3603.05</v>
      </c>
      <c r="K164" s="140"/>
      <c r="L164" s="25"/>
      <c r="M164" s="141" t="s">
        <v>1</v>
      </c>
      <c r="N164" s="142" t="s">
        <v>34</v>
      </c>
      <c r="O164" s="143">
        <v>0</v>
      </c>
      <c r="P164" s="143">
        <f t="shared" si="11"/>
        <v>0</v>
      </c>
      <c r="Q164" s="143">
        <v>0</v>
      </c>
      <c r="R164" s="143">
        <f t="shared" si="12"/>
        <v>0</v>
      </c>
      <c r="S164" s="143">
        <v>0</v>
      </c>
      <c r="T164" s="144">
        <f t="shared" si="13"/>
        <v>0</v>
      </c>
      <c r="AR164" s="145" t="s">
        <v>97</v>
      </c>
      <c r="AT164" s="145" t="s">
        <v>171</v>
      </c>
      <c r="AU164" s="145" t="s">
        <v>79</v>
      </c>
      <c r="AY164" s="13" t="s">
        <v>170</v>
      </c>
      <c r="BE164" s="146">
        <f t="shared" si="14"/>
        <v>0</v>
      </c>
      <c r="BF164" s="146">
        <f t="shared" si="15"/>
        <v>3603.05</v>
      </c>
      <c r="BG164" s="146">
        <f t="shared" si="16"/>
        <v>0</v>
      </c>
      <c r="BH164" s="146">
        <f t="shared" si="17"/>
        <v>0</v>
      </c>
      <c r="BI164" s="146">
        <f t="shared" si="18"/>
        <v>0</v>
      </c>
      <c r="BJ164" s="13" t="s">
        <v>79</v>
      </c>
      <c r="BK164" s="146">
        <f t="shared" si="19"/>
        <v>3603.05</v>
      </c>
      <c r="BL164" s="13" t="s">
        <v>97</v>
      </c>
      <c r="BM164" s="145" t="s">
        <v>423</v>
      </c>
    </row>
    <row r="165" spans="2:65" s="1" customFormat="1" ht="24.2" customHeight="1">
      <c r="B165" s="133"/>
      <c r="C165" s="134" t="s">
        <v>285</v>
      </c>
      <c r="D165" s="134" t="s">
        <v>171</v>
      </c>
      <c r="E165" s="135" t="s">
        <v>424</v>
      </c>
      <c r="F165" s="136" t="s">
        <v>425</v>
      </c>
      <c r="G165" s="137" t="s">
        <v>174</v>
      </c>
      <c r="H165" s="138">
        <v>519.24900000000002</v>
      </c>
      <c r="I165" s="139">
        <v>3.05</v>
      </c>
      <c r="J165" s="139">
        <f t="shared" si="10"/>
        <v>1583.71</v>
      </c>
      <c r="K165" s="140"/>
      <c r="L165" s="25"/>
      <c r="M165" s="141" t="s">
        <v>1</v>
      </c>
      <c r="N165" s="142" t="s">
        <v>34</v>
      </c>
      <c r="O165" s="143">
        <v>0</v>
      </c>
      <c r="P165" s="143">
        <f t="shared" si="11"/>
        <v>0</v>
      </c>
      <c r="Q165" s="143">
        <v>0</v>
      </c>
      <c r="R165" s="143">
        <f t="shared" si="12"/>
        <v>0</v>
      </c>
      <c r="S165" s="143">
        <v>0</v>
      </c>
      <c r="T165" s="144">
        <f t="shared" si="13"/>
        <v>0</v>
      </c>
      <c r="AR165" s="145" t="s">
        <v>97</v>
      </c>
      <c r="AT165" s="145" t="s">
        <v>171</v>
      </c>
      <c r="AU165" s="145" t="s">
        <v>79</v>
      </c>
      <c r="AY165" s="13" t="s">
        <v>170</v>
      </c>
      <c r="BE165" s="146">
        <f t="shared" si="14"/>
        <v>0</v>
      </c>
      <c r="BF165" s="146">
        <f t="shared" si="15"/>
        <v>1583.71</v>
      </c>
      <c r="BG165" s="146">
        <f t="shared" si="16"/>
        <v>0</v>
      </c>
      <c r="BH165" s="146">
        <f t="shared" si="17"/>
        <v>0</v>
      </c>
      <c r="BI165" s="146">
        <f t="shared" si="18"/>
        <v>0</v>
      </c>
      <c r="BJ165" s="13" t="s">
        <v>79</v>
      </c>
      <c r="BK165" s="146">
        <f t="shared" si="19"/>
        <v>1583.71</v>
      </c>
      <c r="BL165" s="13" t="s">
        <v>97</v>
      </c>
      <c r="BM165" s="145" t="s">
        <v>426</v>
      </c>
    </row>
    <row r="166" spans="2:65" s="1" customFormat="1" ht="33" customHeight="1">
      <c r="B166" s="133"/>
      <c r="C166" s="134" t="s">
        <v>289</v>
      </c>
      <c r="D166" s="134" t="s">
        <v>171</v>
      </c>
      <c r="E166" s="135" t="s">
        <v>427</v>
      </c>
      <c r="F166" s="136" t="s">
        <v>428</v>
      </c>
      <c r="G166" s="137" t="s">
        <v>174</v>
      </c>
      <c r="H166" s="138">
        <v>460.16</v>
      </c>
      <c r="I166" s="139">
        <v>18.63</v>
      </c>
      <c r="J166" s="139">
        <f t="shared" si="10"/>
        <v>8572.7800000000007</v>
      </c>
      <c r="K166" s="140"/>
      <c r="L166" s="25"/>
      <c r="M166" s="141" t="s">
        <v>1</v>
      </c>
      <c r="N166" s="142" t="s">
        <v>34</v>
      </c>
      <c r="O166" s="143">
        <v>0</v>
      </c>
      <c r="P166" s="143">
        <f t="shared" si="11"/>
        <v>0</v>
      </c>
      <c r="Q166" s="143">
        <v>0</v>
      </c>
      <c r="R166" s="143">
        <f t="shared" si="12"/>
        <v>0</v>
      </c>
      <c r="S166" s="143">
        <v>0</v>
      </c>
      <c r="T166" s="144">
        <f t="shared" si="13"/>
        <v>0</v>
      </c>
      <c r="AR166" s="145" t="s">
        <v>97</v>
      </c>
      <c r="AT166" s="145" t="s">
        <v>171</v>
      </c>
      <c r="AU166" s="145" t="s">
        <v>79</v>
      </c>
      <c r="AY166" s="13" t="s">
        <v>170</v>
      </c>
      <c r="BE166" s="146">
        <f t="shared" si="14"/>
        <v>0</v>
      </c>
      <c r="BF166" s="146">
        <f t="shared" si="15"/>
        <v>8572.7800000000007</v>
      </c>
      <c r="BG166" s="146">
        <f t="shared" si="16"/>
        <v>0</v>
      </c>
      <c r="BH166" s="146">
        <f t="shared" si="17"/>
        <v>0</v>
      </c>
      <c r="BI166" s="146">
        <f t="shared" si="18"/>
        <v>0</v>
      </c>
      <c r="BJ166" s="13" t="s">
        <v>79</v>
      </c>
      <c r="BK166" s="146">
        <f t="shared" si="19"/>
        <v>8572.7800000000007</v>
      </c>
      <c r="BL166" s="13" t="s">
        <v>97</v>
      </c>
      <c r="BM166" s="145" t="s">
        <v>429</v>
      </c>
    </row>
    <row r="167" spans="2:65" s="1" customFormat="1" ht="24.2" customHeight="1">
      <c r="B167" s="133"/>
      <c r="C167" s="134" t="s">
        <v>293</v>
      </c>
      <c r="D167" s="134" t="s">
        <v>171</v>
      </c>
      <c r="E167" s="135" t="s">
        <v>430</v>
      </c>
      <c r="F167" s="136" t="s">
        <v>431</v>
      </c>
      <c r="G167" s="137" t="s">
        <v>174</v>
      </c>
      <c r="H167" s="138">
        <v>460.16</v>
      </c>
      <c r="I167" s="139">
        <v>2.08</v>
      </c>
      <c r="J167" s="139">
        <f t="shared" si="10"/>
        <v>957.13</v>
      </c>
      <c r="K167" s="140"/>
      <c r="L167" s="25"/>
      <c r="M167" s="141" t="s">
        <v>1</v>
      </c>
      <c r="N167" s="142" t="s">
        <v>34</v>
      </c>
      <c r="O167" s="143">
        <v>0</v>
      </c>
      <c r="P167" s="143">
        <f t="shared" si="11"/>
        <v>0</v>
      </c>
      <c r="Q167" s="143">
        <v>0</v>
      </c>
      <c r="R167" s="143">
        <f t="shared" si="12"/>
        <v>0</v>
      </c>
      <c r="S167" s="143">
        <v>0</v>
      </c>
      <c r="T167" s="144">
        <f t="shared" si="13"/>
        <v>0</v>
      </c>
      <c r="AR167" s="145" t="s">
        <v>97</v>
      </c>
      <c r="AT167" s="145" t="s">
        <v>171</v>
      </c>
      <c r="AU167" s="145" t="s">
        <v>79</v>
      </c>
      <c r="AY167" s="13" t="s">
        <v>170</v>
      </c>
      <c r="BE167" s="146">
        <f t="shared" si="14"/>
        <v>0</v>
      </c>
      <c r="BF167" s="146">
        <f t="shared" si="15"/>
        <v>957.13</v>
      </c>
      <c r="BG167" s="146">
        <f t="shared" si="16"/>
        <v>0</v>
      </c>
      <c r="BH167" s="146">
        <f t="shared" si="17"/>
        <v>0</v>
      </c>
      <c r="BI167" s="146">
        <f t="shared" si="18"/>
        <v>0</v>
      </c>
      <c r="BJ167" s="13" t="s">
        <v>79</v>
      </c>
      <c r="BK167" s="146">
        <f t="shared" si="19"/>
        <v>957.13</v>
      </c>
      <c r="BL167" s="13" t="s">
        <v>97</v>
      </c>
      <c r="BM167" s="145" t="s">
        <v>432</v>
      </c>
    </row>
    <row r="168" spans="2:65" s="1" customFormat="1" ht="24.2" customHeight="1">
      <c r="B168" s="133"/>
      <c r="C168" s="134" t="s">
        <v>297</v>
      </c>
      <c r="D168" s="134" t="s">
        <v>171</v>
      </c>
      <c r="E168" s="135" t="s">
        <v>433</v>
      </c>
      <c r="F168" s="136" t="s">
        <v>434</v>
      </c>
      <c r="G168" s="137" t="s">
        <v>174</v>
      </c>
      <c r="H168" s="138">
        <v>429.983</v>
      </c>
      <c r="I168" s="139">
        <v>88.77</v>
      </c>
      <c r="J168" s="139">
        <f t="shared" si="10"/>
        <v>38169.589999999997</v>
      </c>
      <c r="K168" s="140"/>
      <c r="L168" s="25"/>
      <c r="M168" s="141" t="s">
        <v>1</v>
      </c>
      <c r="N168" s="142" t="s">
        <v>34</v>
      </c>
      <c r="O168" s="143">
        <v>0</v>
      </c>
      <c r="P168" s="143">
        <f t="shared" si="11"/>
        <v>0</v>
      </c>
      <c r="Q168" s="143">
        <v>0</v>
      </c>
      <c r="R168" s="143">
        <f t="shared" si="12"/>
        <v>0</v>
      </c>
      <c r="S168" s="143">
        <v>0</v>
      </c>
      <c r="T168" s="144">
        <f t="shared" si="13"/>
        <v>0</v>
      </c>
      <c r="AR168" s="145" t="s">
        <v>97</v>
      </c>
      <c r="AT168" s="145" t="s">
        <v>171</v>
      </c>
      <c r="AU168" s="145" t="s">
        <v>79</v>
      </c>
      <c r="AY168" s="13" t="s">
        <v>170</v>
      </c>
      <c r="BE168" s="146">
        <f t="shared" si="14"/>
        <v>0</v>
      </c>
      <c r="BF168" s="146">
        <f t="shared" si="15"/>
        <v>38169.589999999997</v>
      </c>
      <c r="BG168" s="146">
        <f t="shared" si="16"/>
        <v>0</v>
      </c>
      <c r="BH168" s="146">
        <f t="shared" si="17"/>
        <v>0</v>
      </c>
      <c r="BI168" s="146">
        <f t="shared" si="18"/>
        <v>0</v>
      </c>
      <c r="BJ168" s="13" t="s">
        <v>79</v>
      </c>
      <c r="BK168" s="146">
        <f t="shared" si="19"/>
        <v>38169.589999999997</v>
      </c>
      <c r="BL168" s="13" t="s">
        <v>97</v>
      </c>
      <c r="BM168" s="145" t="s">
        <v>435</v>
      </c>
    </row>
    <row r="169" spans="2:65" s="1" customFormat="1" ht="33" customHeight="1">
      <c r="B169" s="133"/>
      <c r="C169" s="134" t="s">
        <v>233</v>
      </c>
      <c r="D169" s="134" t="s">
        <v>171</v>
      </c>
      <c r="E169" s="135" t="s">
        <v>436</v>
      </c>
      <c r="F169" s="136" t="s">
        <v>437</v>
      </c>
      <c r="G169" s="137" t="s">
        <v>174</v>
      </c>
      <c r="H169" s="138">
        <v>30.177</v>
      </c>
      <c r="I169" s="139">
        <v>54.06</v>
      </c>
      <c r="J169" s="139">
        <f t="shared" si="10"/>
        <v>1631.37</v>
      </c>
      <c r="K169" s="140"/>
      <c r="L169" s="25"/>
      <c r="M169" s="141" t="s">
        <v>1</v>
      </c>
      <c r="N169" s="142" t="s">
        <v>34</v>
      </c>
      <c r="O169" s="143">
        <v>0</v>
      </c>
      <c r="P169" s="143">
        <f t="shared" si="11"/>
        <v>0</v>
      </c>
      <c r="Q169" s="143">
        <v>0</v>
      </c>
      <c r="R169" s="143">
        <f t="shared" si="12"/>
        <v>0</v>
      </c>
      <c r="S169" s="143">
        <v>0</v>
      </c>
      <c r="T169" s="144">
        <f t="shared" si="13"/>
        <v>0</v>
      </c>
      <c r="AR169" s="145" t="s">
        <v>97</v>
      </c>
      <c r="AT169" s="145" t="s">
        <v>171</v>
      </c>
      <c r="AU169" s="145" t="s">
        <v>79</v>
      </c>
      <c r="AY169" s="13" t="s">
        <v>170</v>
      </c>
      <c r="BE169" s="146">
        <f t="shared" si="14"/>
        <v>0</v>
      </c>
      <c r="BF169" s="146">
        <f t="shared" si="15"/>
        <v>1631.37</v>
      </c>
      <c r="BG169" s="146">
        <f t="shared" si="16"/>
        <v>0</v>
      </c>
      <c r="BH169" s="146">
        <f t="shared" si="17"/>
        <v>0</v>
      </c>
      <c r="BI169" s="146">
        <f t="shared" si="18"/>
        <v>0</v>
      </c>
      <c r="BJ169" s="13" t="s">
        <v>79</v>
      </c>
      <c r="BK169" s="146">
        <f t="shared" si="19"/>
        <v>1631.37</v>
      </c>
      <c r="BL169" s="13" t="s">
        <v>97</v>
      </c>
      <c r="BM169" s="145" t="s">
        <v>438</v>
      </c>
    </row>
    <row r="170" spans="2:65" s="11" customFormat="1" ht="22.9" customHeight="1">
      <c r="B170" s="124"/>
      <c r="D170" s="125" t="s">
        <v>67</v>
      </c>
      <c r="E170" s="147" t="s">
        <v>213</v>
      </c>
      <c r="F170" s="147" t="s">
        <v>214</v>
      </c>
      <c r="J170" s="148">
        <f>BK170</f>
        <v>2395.12</v>
      </c>
      <c r="L170" s="124"/>
      <c r="M170" s="128"/>
      <c r="P170" s="129">
        <f>P171</f>
        <v>0</v>
      </c>
      <c r="R170" s="129">
        <f>R171</f>
        <v>0</v>
      </c>
      <c r="T170" s="130">
        <f>T171</f>
        <v>0</v>
      </c>
      <c r="AR170" s="125" t="s">
        <v>75</v>
      </c>
      <c r="AT170" s="131" t="s">
        <v>67</v>
      </c>
      <c r="AU170" s="131" t="s">
        <v>75</v>
      </c>
      <c r="AY170" s="125" t="s">
        <v>170</v>
      </c>
      <c r="BK170" s="132">
        <f>BK171</f>
        <v>2395.12</v>
      </c>
    </row>
    <row r="171" spans="2:65" s="1" customFormat="1" ht="24.2" customHeight="1">
      <c r="B171" s="133"/>
      <c r="C171" s="134" t="s">
        <v>304</v>
      </c>
      <c r="D171" s="134" t="s">
        <v>171</v>
      </c>
      <c r="E171" s="135" t="s">
        <v>216</v>
      </c>
      <c r="F171" s="136" t="s">
        <v>217</v>
      </c>
      <c r="G171" s="137" t="s">
        <v>218</v>
      </c>
      <c r="H171" s="138">
        <v>49</v>
      </c>
      <c r="I171" s="139">
        <v>48.88</v>
      </c>
      <c r="J171" s="139">
        <f>ROUND(I171*H171,2)</f>
        <v>2395.12</v>
      </c>
      <c r="K171" s="140"/>
      <c r="L171" s="25"/>
      <c r="M171" s="141" t="s">
        <v>1</v>
      </c>
      <c r="N171" s="142" t="s">
        <v>34</v>
      </c>
      <c r="O171" s="143">
        <v>0</v>
      </c>
      <c r="P171" s="143">
        <f>O171*H171</f>
        <v>0</v>
      </c>
      <c r="Q171" s="143">
        <v>0</v>
      </c>
      <c r="R171" s="143">
        <f>Q171*H171</f>
        <v>0</v>
      </c>
      <c r="S171" s="143">
        <v>0</v>
      </c>
      <c r="T171" s="144">
        <f>S171*H171</f>
        <v>0</v>
      </c>
      <c r="AR171" s="145" t="s">
        <v>97</v>
      </c>
      <c r="AT171" s="145" t="s">
        <v>171</v>
      </c>
      <c r="AU171" s="145" t="s">
        <v>79</v>
      </c>
      <c r="AY171" s="13" t="s">
        <v>170</v>
      </c>
      <c r="BE171" s="146">
        <f>IF(N171="základná",J171,0)</f>
        <v>0</v>
      </c>
      <c r="BF171" s="146">
        <f>IF(N171="znížená",J171,0)</f>
        <v>2395.12</v>
      </c>
      <c r="BG171" s="146">
        <f>IF(N171="zákl. prenesená",J171,0)</f>
        <v>0</v>
      </c>
      <c r="BH171" s="146">
        <f>IF(N171="zníž. prenesená",J171,0)</f>
        <v>0</v>
      </c>
      <c r="BI171" s="146">
        <f>IF(N171="nulová",J171,0)</f>
        <v>0</v>
      </c>
      <c r="BJ171" s="13" t="s">
        <v>79</v>
      </c>
      <c r="BK171" s="146">
        <f>ROUND(I171*H171,2)</f>
        <v>2395.12</v>
      </c>
      <c r="BL171" s="13" t="s">
        <v>97</v>
      </c>
      <c r="BM171" s="145" t="s">
        <v>439</v>
      </c>
    </row>
    <row r="172" spans="2:65" s="11" customFormat="1" ht="25.9" customHeight="1">
      <c r="B172" s="124"/>
      <c r="D172" s="125" t="s">
        <v>67</v>
      </c>
      <c r="E172" s="126" t="s">
        <v>220</v>
      </c>
      <c r="F172" s="126" t="s">
        <v>221</v>
      </c>
      <c r="J172" s="127">
        <f>BK172</f>
        <v>6939.97</v>
      </c>
      <c r="L172" s="124"/>
      <c r="M172" s="128"/>
      <c r="P172" s="129">
        <f>P173+P178</f>
        <v>0</v>
      </c>
      <c r="R172" s="129">
        <f>R173+R178</f>
        <v>0</v>
      </c>
      <c r="T172" s="130">
        <f>T173+T178</f>
        <v>0</v>
      </c>
      <c r="AR172" s="125" t="s">
        <v>79</v>
      </c>
      <c r="AT172" s="131" t="s">
        <v>67</v>
      </c>
      <c r="AU172" s="131" t="s">
        <v>68</v>
      </c>
      <c r="AY172" s="125" t="s">
        <v>170</v>
      </c>
      <c r="BK172" s="132">
        <f>BK173+BK178</f>
        <v>6939.97</v>
      </c>
    </row>
    <row r="173" spans="2:65" s="11" customFormat="1" ht="22.9" customHeight="1">
      <c r="B173" s="124"/>
      <c r="D173" s="125" t="s">
        <v>67</v>
      </c>
      <c r="E173" s="147" t="s">
        <v>440</v>
      </c>
      <c r="F173" s="147" t="s">
        <v>441</v>
      </c>
      <c r="J173" s="148">
        <f>BK173</f>
        <v>3159.05</v>
      </c>
      <c r="L173" s="124"/>
      <c r="M173" s="128"/>
      <c r="P173" s="129">
        <f>SUM(P174:P177)</f>
        <v>0</v>
      </c>
      <c r="R173" s="129">
        <f>SUM(R174:R177)</f>
        <v>0</v>
      </c>
      <c r="T173" s="130">
        <f>SUM(T174:T177)</f>
        <v>0</v>
      </c>
      <c r="AR173" s="125" t="s">
        <v>79</v>
      </c>
      <c r="AT173" s="131" t="s">
        <v>67</v>
      </c>
      <c r="AU173" s="131" t="s">
        <v>75</v>
      </c>
      <c r="AY173" s="125" t="s">
        <v>170</v>
      </c>
      <c r="BK173" s="132">
        <f>SUM(BK174:BK177)</f>
        <v>3159.05</v>
      </c>
    </row>
    <row r="174" spans="2:65" s="1" customFormat="1" ht="33" customHeight="1">
      <c r="B174" s="133"/>
      <c r="C174" s="134" t="s">
        <v>308</v>
      </c>
      <c r="D174" s="134" t="s">
        <v>171</v>
      </c>
      <c r="E174" s="135" t="s">
        <v>442</v>
      </c>
      <c r="F174" s="136" t="s">
        <v>443</v>
      </c>
      <c r="G174" s="137" t="s">
        <v>182</v>
      </c>
      <c r="H174" s="138">
        <v>113.825</v>
      </c>
      <c r="I174" s="139">
        <v>16.559999999999999</v>
      </c>
      <c r="J174" s="139">
        <f>ROUND(I174*H174,2)</f>
        <v>1884.94</v>
      </c>
      <c r="K174" s="140"/>
      <c r="L174" s="25"/>
      <c r="M174" s="141" t="s">
        <v>1</v>
      </c>
      <c r="N174" s="142" t="s">
        <v>34</v>
      </c>
      <c r="O174" s="143">
        <v>0</v>
      </c>
      <c r="P174" s="143">
        <f>O174*H174</f>
        <v>0</v>
      </c>
      <c r="Q174" s="143">
        <v>0</v>
      </c>
      <c r="R174" s="143">
        <f>Q174*H174</f>
        <v>0</v>
      </c>
      <c r="S174" s="143">
        <v>0</v>
      </c>
      <c r="T174" s="144">
        <f>S174*H174</f>
        <v>0</v>
      </c>
      <c r="AR174" s="145" t="s">
        <v>227</v>
      </c>
      <c r="AT174" s="145" t="s">
        <v>171</v>
      </c>
      <c r="AU174" s="145" t="s">
        <v>79</v>
      </c>
      <c r="AY174" s="13" t="s">
        <v>170</v>
      </c>
      <c r="BE174" s="146">
        <f>IF(N174="základná",J174,0)</f>
        <v>0</v>
      </c>
      <c r="BF174" s="146">
        <f>IF(N174="znížená",J174,0)</f>
        <v>1884.94</v>
      </c>
      <c r="BG174" s="146">
        <f>IF(N174="zákl. prenesená",J174,0)</f>
        <v>0</v>
      </c>
      <c r="BH174" s="146">
        <f>IF(N174="zníž. prenesená",J174,0)</f>
        <v>0</v>
      </c>
      <c r="BI174" s="146">
        <f>IF(N174="nulová",J174,0)</f>
        <v>0</v>
      </c>
      <c r="BJ174" s="13" t="s">
        <v>79</v>
      </c>
      <c r="BK174" s="146">
        <f>ROUND(I174*H174,2)</f>
        <v>1884.94</v>
      </c>
      <c r="BL174" s="13" t="s">
        <v>227</v>
      </c>
      <c r="BM174" s="145" t="s">
        <v>444</v>
      </c>
    </row>
    <row r="175" spans="2:65" s="1" customFormat="1" ht="24.2" customHeight="1">
      <c r="B175" s="133"/>
      <c r="C175" s="134" t="s">
        <v>310</v>
      </c>
      <c r="D175" s="134" t="s">
        <v>171</v>
      </c>
      <c r="E175" s="135" t="s">
        <v>445</v>
      </c>
      <c r="F175" s="136" t="s">
        <v>446</v>
      </c>
      <c r="G175" s="137" t="s">
        <v>182</v>
      </c>
      <c r="H175" s="138">
        <v>39.03</v>
      </c>
      <c r="I175" s="139">
        <v>20.55</v>
      </c>
      <c r="J175" s="139">
        <f>ROUND(I175*H175,2)</f>
        <v>802.07</v>
      </c>
      <c r="K175" s="140"/>
      <c r="L175" s="25"/>
      <c r="M175" s="141" t="s">
        <v>1</v>
      </c>
      <c r="N175" s="142" t="s">
        <v>34</v>
      </c>
      <c r="O175" s="143">
        <v>0</v>
      </c>
      <c r="P175" s="143">
        <f>O175*H175</f>
        <v>0</v>
      </c>
      <c r="Q175" s="143">
        <v>0</v>
      </c>
      <c r="R175" s="143">
        <f>Q175*H175</f>
        <v>0</v>
      </c>
      <c r="S175" s="143">
        <v>0</v>
      </c>
      <c r="T175" s="144">
        <f>S175*H175</f>
        <v>0</v>
      </c>
      <c r="AR175" s="145" t="s">
        <v>227</v>
      </c>
      <c r="AT175" s="145" t="s">
        <v>171</v>
      </c>
      <c r="AU175" s="145" t="s">
        <v>79</v>
      </c>
      <c r="AY175" s="13" t="s">
        <v>170</v>
      </c>
      <c r="BE175" s="146">
        <f>IF(N175="základná",J175,0)</f>
        <v>0</v>
      </c>
      <c r="BF175" s="146">
        <f>IF(N175="znížená",J175,0)</f>
        <v>802.07</v>
      </c>
      <c r="BG175" s="146">
        <f>IF(N175="zákl. prenesená",J175,0)</f>
        <v>0</v>
      </c>
      <c r="BH175" s="146">
        <f>IF(N175="zníž. prenesená",J175,0)</f>
        <v>0</v>
      </c>
      <c r="BI175" s="146">
        <f>IF(N175="nulová",J175,0)</f>
        <v>0</v>
      </c>
      <c r="BJ175" s="13" t="s">
        <v>79</v>
      </c>
      <c r="BK175" s="146">
        <f>ROUND(I175*H175,2)</f>
        <v>802.07</v>
      </c>
      <c r="BL175" s="13" t="s">
        <v>227</v>
      </c>
      <c r="BM175" s="145" t="s">
        <v>447</v>
      </c>
    </row>
    <row r="176" spans="2:65" s="1" customFormat="1" ht="33" customHeight="1">
      <c r="B176" s="133"/>
      <c r="C176" s="134" t="s">
        <v>312</v>
      </c>
      <c r="D176" s="134" t="s">
        <v>171</v>
      </c>
      <c r="E176" s="135" t="s">
        <v>448</v>
      </c>
      <c r="F176" s="136" t="s">
        <v>449</v>
      </c>
      <c r="G176" s="137" t="s">
        <v>182</v>
      </c>
      <c r="H176" s="138">
        <v>37.5</v>
      </c>
      <c r="I176" s="139">
        <v>10.95</v>
      </c>
      <c r="J176" s="139">
        <f>ROUND(I176*H176,2)</f>
        <v>410.63</v>
      </c>
      <c r="K176" s="140"/>
      <c r="L176" s="25"/>
      <c r="M176" s="141" t="s">
        <v>1</v>
      </c>
      <c r="N176" s="142" t="s">
        <v>34</v>
      </c>
      <c r="O176" s="143">
        <v>0</v>
      </c>
      <c r="P176" s="143">
        <f>O176*H176</f>
        <v>0</v>
      </c>
      <c r="Q176" s="143">
        <v>0</v>
      </c>
      <c r="R176" s="143">
        <f>Q176*H176</f>
        <v>0</v>
      </c>
      <c r="S176" s="143">
        <v>0</v>
      </c>
      <c r="T176" s="144">
        <f>S176*H176</f>
        <v>0</v>
      </c>
      <c r="AR176" s="145" t="s">
        <v>227</v>
      </c>
      <c r="AT176" s="145" t="s">
        <v>171</v>
      </c>
      <c r="AU176" s="145" t="s">
        <v>79</v>
      </c>
      <c r="AY176" s="13" t="s">
        <v>170</v>
      </c>
      <c r="BE176" s="146">
        <f>IF(N176="základná",J176,0)</f>
        <v>0</v>
      </c>
      <c r="BF176" s="146">
        <f>IF(N176="znížená",J176,0)</f>
        <v>410.63</v>
      </c>
      <c r="BG176" s="146">
        <f>IF(N176="zákl. prenesená",J176,0)</f>
        <v>0</v>
      </c>
      <c r="BH176" s="146">
        <f>IF(N176="zníž. prenesená",J176,0)</f>
        <v>0</v>
      </c>
      <c r="BI176" s="146">
        <f>IF(N176="nulová",J176,0)</f>
        <v>0</v>
      </c>
      <c r="BJ176" s="13" t="s">
        <v>79</v>
      </c>
      <c r="BK176" s="146">
        <f>ROUND(I176*H176,2)</f>
        <v>410.63</v>
      </c>
      <c r="BL176" s="13" t="s">
        <v>227</v>
      </c>
      <c r="BM176" s="145" t="s">
        <v>450</v>
      </c>
    </row>
    <row r="177" spans="2:65" s="1" customFormat="1" ht="24.2" customHeight="1">
      <c r="B177" s="133"/>
      <c r="C177" s="134" t="s">
        <v>316</v>
      </c>
      <c r="D177" s="134" t="s">
        <v>171</v>
      </c>
      <c r="E177" s="135" t="s">
        <v>451</v>
      </c>
      <c r="F177" s="136" t="s">
        <v>452</v>
      </c>
      <c r="G177" s="137" t="s">
        <v>323</v>
      </c>
      <c r="H177" s="138">
        <v>31.31</v>
      </c>
      <c r="I177" s="139">
        <v>1.96146479</v>
      </c>
      <c r="J177" s="139">
        <f>ROUND(I177*H177,2)</f>
        <v>61.41</v>
      </c>
      <c r="K177" s="140"/>
      <c r="L177" s="25"/>
      <c r="M177" s="141" t="s">
        <v>1</v>
      </c>
      <c r="N177" s="142" t="s">
        <v>34</v>
      </c>
      <c r="O177" s="143">
        <v>0</v>
      </c>
      <c r="P177" s="143">
        <f>O177*H177</f>
        <v>0</v>
      </c>
      <c r="Q177" s="143">
        <v>0</v>
      </c>
      <c r="R177" s="143">
        <f>Q177*H177</f>
        <v>0</v>
      </c>
      <c r="S177" s="143">
        <v>0</v>
      </c>
      <c r="T177" s="144">
        <f>S177*H177</f>
        <v>0</v>
      </c>
      <c r="AR177" s="145" t="s">
        <v>227</v>
      </c>
      <c r="AT177" s="145" t="s">
        <v>171</v>
      </c>
      <c r="AU177" s="145" t="s">
        <v>79</v>
      </c>
      <c r="AY177" s="13" t="s">
        <v>170</v>
      </c>
      <c r="BE177" s="146">
        <f>IF(N177="základná",J177,0)</f>
        <v>0</v>
      </c>
      <c r="BF177" s="146">
        <f>IF(N177="znížená",J177,0)</f>
        <v>61.41</v>
      </c>
      <c r="BG177" s="146">
        <f>IF(N177="zákl. prenesená",J177,0)</f>
        <v>0</v>
      </c>
      <c r="BH177" s="146">
        <f>IF(N177="zníž. prenesená",J177,0)</f>
        <v>0</v>
      </c>
      <c r="BI177" s="146">
        <f>IF(N177="nulová",J177,0)</f>
        <v>0</v>
      </c>
      <c r="BJ177" s="13" t="s">
        <v>79</v>
      </c>
      <c r="BK177" s="146">
        <f>ROUND(I177*H177,2)</f>
        <v>61.41</v>
      </c>
      <c r="BL177" s="13" t="s">
        <v>227</v>
      </c>
      <c r="BM177" s="145" t="s">
        <v>453</v>
      </c>
    </row>
    <row r="178" spans="2:65" s="11" customFormat="1" ht="22.9" customHeight="1">
      <c r="B178" s="124"/>
      <c r="D178" s="125" t="s">
        <v>67</v>
      </c>
      <c r="E178" s="147" t="s">
        <v>454</v>
      </c>
      <c r="F178" s="147" t="s">
        <v>455</v>
      </c>
      <c r="J178" s="148">
        <f>BK178</f>
        <v>3780.92</v>
      </c>
      <c r="L178" s="124"/>
      <c r="M178" s="128"/>
      <c r="P178" s="129">
        <f>P179</f>
        <v>0</v>
      </c>
      <c r="R178" s="129">
        <f>R179</f>
        <v>0</v>
      </c>
      <c r="T178" s="130">
        <f>T179</f>
        <v>0</v>
      </c>
      <c r="AR178" s="125" t="s">
        <v>79</v>
      </c>
      <c r="AT178" s="131" t="s">
        <v>67</v>
      </c>
      <c r="AU178" s="131" t="s">
        <v>75</v>
      </c>
      <c r="AY178" s="125" t="s">
        <v>170</v>
      </c>
      <c r="BK178" s="132">
        <f>BK179</f>
        <v>3780.92</v>
      </c>
    </row>
    <row r="179" spans="2:65" s="1" customFormat="1" ht="37.9" customHeight="1">
      <c r="B179" s="133"/>
      <c r="C179" s="134" t="s">
        <v>320</v>
      </c>
      <c r="D179" s="134" t="s">
        <v>171</v>
      </c>
      <c r="E179" s="135" t="s">
        <v>456</v>
      </c>
      <c r="F179" s="136" t="s">
        <v>457</v>
      </c>
      <c r="G179" s="137" t="s">
        <v>174</v>
      </c>
      <c r="H179" s="138">
        <v>782.8</v>
      </c>
      <c r="I179" s="139">
        <v>4.83</v>
      </c>
      <c r="J179" s="139">
        <f>ROUND(I179*H179,2)</f>
        <v>3780.92</v>
      </c>
      <c r="K179" s="140"/>
      <c r="L179" s="25"/>
      <c r="M179" s="141" t="s">
        <v>1</v>
      </c>
      <c r="N179" s="142" t="s">
        <v>34</v>
      </c>
      <c r="O179" s="143">
        <v>0</v>
      </c>
      <c r="P179" s="143">
        <f>O179*H179</f>
        <v>0</v>
      </c>
      <c r="Q179" s="143">
        <v>0</v>
      </c>
      <c r="R179" s="143">
        <f>Q179*H179</f>
        <v>0</v>
      </c>
      <c r="S179" s="143">
        <v>0</v>
      </c>
      <c r="T179" s="144">
        <f>S179*H179</f>
        <v>0</v>
      </c>
      <c r="AR179" s="145" t="s">
        <v>227</v>
      </c>
      <c r="AT179" s="145" t="s">
        <v>171</v>
      </c>
      <c r="AU179" s="145" t="s">
        <v>79</v>
      </c>
      <c r="AY179" s="13" t="s">
        <v>170</v>
      </c>
      <c r="BE179" s="146">
        <f>IF(N179="základná",J179,0)</f>
        <v>0</v>
      </c>
      <c r="BF179" s="146">
        <f>IF(N179="znížená",J179,0)</f>
        <v>3780.92</v>
      </c>
      <c r="BG179" s="146">
        <f>IF(N179="zákl. prenesená",J179,0)</f>
        <v>0</v>
      </c>
      <c r="BH179" s="146">
        <f>IF(N179="zníž. prenesená",J179,0)</f>
        <v>0</v>
      </c>
      <c r="BI179" s="146">
        <f>IF(N179="nulová",J179,0)</f>
        <v>0</v>
      </c>
      <c r="BJ179" s="13" t="s">
        <v>79</v>
      </c>
      <c r="BK179" s="146">
        <f>ROUND(I179*H179,2)</f>
        <v>3780.92</v>
      </c>
      <c r="BL179" s="13" t="s">
        <v>227</v>
      </c>
      <c r="BM179" s="145" t="s">
        <v>458</v>
      </c>
    </row>
    <row r="180" spans="2:65" s="11" customFormat="1" ht="25.9" customHeight="1">
      <c r="B180" s="124"/>
      <c r="D180" s="125" t="s">
        <v>67</v>
      </c>
      <c r="E180" s="126" t="s">
        <v>230</v>
      </c>
      <c r="F180" s="126" t="s">
        <v>459</v>
      </c>
      <c r="J180" s="127">
        <f>BK180</f>
        <v>689.31999999999994</v>
      </c>
      <c r="L180" s="124"/>
      <c r="M180" s="128"/>
      <c r="P180" s="129">
        <f>P181</f>
        <v>0</v>
      </c>
      <c r="R180" s="129">
        <f>R181</f>
        <v>0</v>
      </c>
      <c r="T180" s="130">
        <f>T181</f>
        <v>0</v>
      </c>
      <c r="AR180" s="125" t="s">
        <v>83</v>
      </c>
      <c r="AT180" s="131" t="s">
        <v>67</v>
      </c>
      <c r="AU180" s="131" t="s">
        <v>68</v>
      </c>
      <c r="AY180" s="125" t="s">
        <v>170</v>
      </c>
      <c r="BK180" s="132">
        <f>BK181</f>
        <v>689.31999999999994</v>
      </c>
    </row>
    <row r="181" spans="2:65" s="11" customFormat="1" ht="22.9" customHeight="1">
      <c r="B181" s="124"/>
      <c r="D181" s="125" t="s">
        <v>67</v>
      </c>
      <c r="E181" s="147" t="s">
        <v>460</v>
      </c>
      <c r="F181" s="147" t="s">
        <v>461</v>
      </c>
      <c r="J181" s="148">
        <f>BK181</f>
        <v>689.31999999999994</v>
      </c>
      <c r="L181" s="124"/>
      <c r="M181" s="128"/>
      <c r="P181" s="129">
        <f>SUM(P182:P184)</f>
        <v>0</v>
      </c>
      <c r="R181" s="129">
        <f>SUM(R182:R184)</f>
        <v>0</v>
      </c>
      <c r="T181" s="130">
        <f>SUM(T182:T184)</f>
        <v>0</v>
      </c>
      <c r="AR181" s="125" t="s">
        <v>83</v>
      </c>
      <c r="AT181" s="131" t="s">
        <v>67</v>
      </c>
      <c r="AU181" s="131" t="s">
        <v>75</v>
      </c>
      <c r="AY181" s="125" t="s">
        <v>170</v>
      </c>
      <c r="BK181" s="132">
        <f>SUM(BK182:BK184)</f>
        <v>689.31999999999994</v>
      </c>
    </row>
    <row r="182" spans="2:65" s="1" customFormat="1" ht="16.5" customHeight="1">
      <c r="B182" s="133"/>
      <c r="C182" s="134" t="s">
        <v>327</v>
      </c>
      <c r="D182" s="134" t="s">
        <v>171</v>
      </c>
      <c r="E182" s="135" t="s">
        <v>462</v>
      </c>
      <c r="F182" s="136" t="s">
        <v>463</v>
      </c>
      <c r="G182" s="137" t="s">
        <v>182</v>
      </c>
      <c r="H182" s="138">
        <v>23.55</v>
      </c>
      <c r="I182" s="139">
        <v>28.84</v>
      </c>
      <c r="J182" s="139">
        <f>ROUND(I182*H182,2)</f>
        <v>679.18</v>
      </c>
      <c r="K182" s="140"/>
      <c r="L182" s="25"/>
      <c r="M182" s="141" t="s">
        <v>1</v>
      </c>
      <c r="N182" s="142" t="s">
        <v>34</v>
      </c>
      <c r="O182" s="143">
        <v>0</v>
      </c>
      <c r="P182" s="143">
        <f>O182*H182</f>
        <v>0</v>
      </c>
      <c r="Q182" s="143">
        <v>0</v>
      </c>
      <c r="R182" s="143">
        <f>Q182*H182</f>
        <v>0</v>
      </c>
      <c r="S182" s="143">
        <v>0</v>
      </c>
      <c r="T182" s="144">
        <f>S182*H182</f>
        <v>0</v>
      </c>
      <c r="AR182" s="145" t="s">
        <v>464</v>
      </c>
      <c r="AT182" s="145" t="s">
        <v>171</v>
      </c>
      <c r="AU182" s="145" t="s">
        <v>79</v>
      </c>
      <c r="AY182" s="13" t="s">
        <v>170</v>
      </c>
      <c r="BE182" s="146">
        <f>IF(N182="základná",J182,0)</f>
        <v>0</v>
      </c>
      <c r="BF182" s="146">
        <f>IF(N182="znížená",J182,0)</f>
        <v>679.18</v>
      </c>
      <c r="BG182" s="146">
        <f>IF(N182="zákl. prenesená",J182,0)</f>
        <v>0</v>
      </c>
      <c r="BH182" s="146">
        <f>IF(N182="zníž. prenesená",J182,0)</f>
        <v>0</v>
      </c>
      <c r="BI182" s="146">
        <f>IF(N182="nulová",J182,0)</f>
        <v>0</v>
      </c>
      <c r="BJ182" s="13" t="s">
        <v>79</v>
      </c>
      <c r="BK182" s="146">
        <f>ROUND(I182*H182,2)</f>
        <v>679.18</v>
      </c>
      <c r="BL182" s="13" t="s">
        <v>464</v>
      </c>
      <c r="BM182" s="145" t="s">
        <v>465</v>
      </c>
    </row>
    <row r="183" spans="2:65" s="1" customFormat="1" ht="16.5" customHeight="1">
      <c r="B183" s="133"/>
      <c r="C183" s="134" t="s">
        <v>331</v>
      </c>
      <c r="D183" s="134" t="s">
        <v>171</v>
      </c>
      <c r="E183" s="135" t="s">
        <v>466</v>
      </c>
      <c r="F183" s="136" t="s">
        <v>467</v>
      </c>
      <c r="G183" s="137" t="s">
        <v>323</v>
      </c>
      <c r="H183" s="138">
        <v>1</v>
      </c>
      <c r="I183" s="139">
        <v>5.1445804500000003</v>
      </c>
      <c r="J183" s="139">
        <f>ROUND(I183*H183,2)</f>
        <v>5.14</v>
      </c>
      <c r="K183" s="140"/>
      <c r="L183" s="25"/>
      <c r="M183" s="141" t="s">
        <v>1</v>
      </c>
      <c r="N183" s="142" t="s">
        <v>34</v>
      </c>
      <c r="O183" s="143">
        <v>0</v>
      </c>
      <c r="P183" s="143">
        <f>O183*H183</f>
        <v>0</v>
      </c>
      <c r="Q183" s="143">
        <v>0</v>
      </c>
      <c r="R183" s="143">
        <f>Q183*H183</f>
        <v>0</v>
      </c>
      <c r="S183" s="143">
        <v>0</v>
      </c>
      <c r="T183" s="144">
        <f>S183*H183</f>
        <v>0</v>
      </c>
      <c r="AR183" s="145" t="s">
        <v>464</v>
      </c>
      <c r="AT183" s="145" t="s">
        <v>171</v>
      </c>
      <c r="AU183" s="145" t="s">
        <v>79</v>
      </c>
      <c r="AY183" s="13" t="s">
        <v>170</v>
      </c>
      <c r="BE183" s="146">
        <f>IF(N183="základná",J183,0)</f>
        <v>0</v>
      </c>
      <c r="BF183" s="146">
        <f>IF(N183="znížená",J183,0)</f>
        <v>5.14</v>
      </c>
      <c r="BG183" s="146">
        <f>IF(N183="zákl. prenesená",J183,0)</f>
        <v>0</v>
      </c>
      <c r="BH183" s="146">
        <f>IF(N183="zníž. prenesená",J183,0)</f>
        <v>0</v>
      </c>
      <c r="BI183" s="146">
        <f>IF(N183="nulová",J183,0)</f>
        <v>0</v>
      </c>
      <c r="BJ183" s="13" t="s">
        <v>79</v>
      </c>
      <c r="BK183" s="146">
        <f>ROUND(I183*H183,2)</f>
        <v>5.14</v>
      </c>
      <c r="BL183" s="13" t="s">
        <v>464</v>
      </c>
      <c r="BM183" s="145" t="s">
        <v>468</v>
      </c>
    </row>
    <row r="184" spans="2:65" s="1" customFormat="1" ht="16.5" customHeight="1">
      <c r="B184" s="133"/>
      <c r="C184" s="134" t="s">
        <v>469</v>
      </c>
      <c r="D184" s="134" t="s">
        <v>171</v>
      </c>
      <c r="E184" s="135" t="s">
        <v>470</v>
      </c>
      <c r="F184" s="136" t="s">
        <v>471</v>
      </c>
      <c r="G184" s="137" t="s">
        <v>323</v>
      </c>
      <c r="H184" s="138">
        <v>1</v>
      </c>
      <c r="I184" s="139">
        <v>4.9979743000000001</v>
      </c>
      <c r="J184" s="139">
        <f>ROUND(I184*H184,2)</f>
        <v>5</v>
      </c>
      <c r="K184" s="140"/>
      <c r="L184" s="25"/>
      <c r="M184" s="141" t="s">
        <v>1</v>
      </c>
      <c r="N184" s="142" t="s">
        <v>34</v>
      </c>
      <c r="O184" s="143">
        <v>0</v>
      </c>
      <c r="P184" s="143">
        <f>O184*H184</f>
        <v>0</v>
      </c>
      <c r="Q184" s="143">
        <v>0</v>
      </c>
      <c r="R184" s="143">
        <f>Q184*H184</f>
        <v>0</v>
      </c>
      <c r="S184" s="143">
        <v>0</v>
      </c>
      <c r="T184" s="144">
        <f>S184*H184</f>
        <v>0</v>
      </c>
      <c r="AR184" s="145" t="s">
        <v>464</v>
      </c>
      <c r="AT184" s="145" t="s">
        <v>171</v>
      </c>
      <c r="AU184" s="145" t="s">
        <v>79</v>
      </c>
      <c r="AY184" s="13" t="s">
        <v>170</v>
      </c>
      <c r="BE184" s="146">
        <f>IF(N184="základná",J184,0)</f>
        <v>0</v>
      </c>
      <c r="BF184" s="146">
        <f>IF(N184="znížená",J184,0)</f>
        <v>5</v>
      </c>
      <c r="BG184" s="146">
        <f>IF(N184="zákl. prenesená",J184,0)</f>
        <v>0</v>
      </c>
      <c r="BH184" s="146">
        <f>IF(N184="zníž. prenesená",J184,0)</f>
        <v>0</v>
      </c>
      <c r="BI184" s="146">
        <f>IF(N184="nulová",J184,0)</f>
        <v>0</v>
      </c>
      <c r="BJ184" s="13" t="s">
        <v>79</v>
      </c>
      <c r="BK184" s="146">
        <f>ROUND(I184*H184,2)</f>
        <v>5</v>
      </c>
      <c r="BL184" s="13" t="s">
        <v>464</v>
      </c>
      <c r="BM184" s="145" t="s">
        <v>472</v>
      </c>
    </row>
    <row r="185" spans="2:65" s="11" customFormat="1" ht="25.9" customHeight="1">
      <c r="B185" s="124"/>
      <c r="D185" s="125" t="s">
        <v>67</v>
      </c>
      <c r="E185" s="126" t="s">
        <v>473</v>
      </c>
      <c r="F185" s="126" t="s">
        <v>474</v>
      </c>
      <c r="J185" s="127">
        <f>BK185</f>
        <v>1255.5</v>
      </c>
      <c r="L185" s="124"/>
      <c r="M185" s="128"/>
      <c r="P185" s="129">
        <f>P186</f>
        <v>0</v>
      </c>
      <c r="R185" s="129">
        <f>R186</f>
        <v>0</v>
      </c>
      <c r="T185" s="130">
        <f>T186</f>
        <v>0</v>
      </c>
      <c r="AR185" s="125" t="s">
        <v>97</v>
      </c>
      <c r="AT185" s="131" t="s">
        <v>67</v>
      </c>
      <c r="AU185" s="131" t="s">
        <v>68</v>
      </c>
      <c r="AY185" s="125" t="s">
        <v>170</v>
      </c>
      <c r="BK185" s="132">
        <f>BK186</f>
        <v>1255.5</v>
      </c>
    </row>
    <row r="186" spans="2:65" s="1" customFormat="1" ht="33" customHeight="1">
      <c r="B186" s="133"/>
      <c r="C186" s="134" t="s">
        <v>475</v>
      </c>
      <c r="D186" s="134" t="s">
        <v>171</v>
      </c>
      <c r="E186" s="135" t="s">
        <v>476</v>
      </c>
      <c r="F186" s="136" t="s">
        <v>477</v>
      </c>
      <c r="G186" s="137" t="s">
        <v>478</v>
      </c>
      <c r="H186" s="138">
        <v>50</v>
      </c>
      <c r="I186" s="139">
        <v>25.11</v>
      </c>
      <c r="J186" s="139">
        <f>ROUND(I186*H186,2)</f>
        <v>1255.5</v>
      </c>
      <c r="K186" s="140"/>
      <c r="L186" s="25"/>
      <c r="M186" s="159" t="s">
        <v>1</v>
      </c>
      <c r="N186" s="160" t="s">
        <v>34</v>
      </c>
      <c r="O186" s="161">
        <v>0</v>
      </c>
      <c r="P186" s="161">
        <f>O186*H186</f>
        <v>0</v>
      </c>
      <c r="Q186" s="161">
        <v>0</v>
      </c>
      <c r="R186" s="161">
        <f>Q186*H186</f>
        <v>0</v>
      </c>
      <c r="S186" s="161">
        <v>0</v>
      </c>
      <c r="T186" s="162">
        <f>S186*H186</f>
        <v>0</v>
      </c>
      <c r="AR186" s="145" t="s">
        <v>479</v>
      </c>
      <c r="AT186" s="145" t="s">
        <v>171</v>
      </c>
      <c r="AU186" s="145" t="s">
        <v>75</v>
      </c>
      <c r="AY186" s="13" t="s">
        <v>170</v>
      </c>
      <c r="BE186" s="146">
        <f>IF(N186="základná",J186,0)</f>
        <v>0</v>
      </c>
      <c r="BF186" s="146">
        <f>IF(N186="znížená",J186,0)</f>
        <v>1255.5</v>
      </c>
      <c r="BG186" s="146">
        <f>IF(N186="zákl. prenesená",J186,0)</f>
        <v>0</v>
      </c>
      <c r="BH186" s="146">
        <f>IF(N186="zníž. prenesená",J186,0)</f>
        <v>0</v>
      </c>
      <c r="BI186" s="146">
        <f>IF(N186="nulová",J186,0)</f>
        <v>0</v>
      </c>
      <c r="BJ186" s="13" t="s">
        <v>79</v>
      </c>
      <c r="BK186" s="146">
        <f>ROUND(I186*H186,2)</f>
        <v>1255.5</v>
      </c>
      <c r="BL186" s="13" t="s">
        <v>479</v>
      </c>
      <c r="BM186" s="145" t="s">
        <v>480</v>
      </c>
    </row>
    <row r="187" spans="2:65" s="1" customFormat="1" ht="6.95" customHeight="1">
      <c r="B187" s="40"/>
      <c r="C187" s="41"/>
      <c r="D187" s="41"/>
      <c r="E187" s="41"/>
      <c r="F187" s="41"/>
      <c r="G187" s="41"/>
      <c r="H187" s="41"/>
      <c r="I187" s="41"/>
      <c r="J187" s="41"/>
      <c r="K187" s="41"/>
      <c r="L187" s="25"/>
    </row>
  </sheetData>
  <autoFilter ref="C133:K186" xr:uid="{00000000-0009-0000-0000-000002000000}"/>
  <mergeCells count="15">
    <mergeCell ref="E120:H120"/>
    <mergeCell ref="E124:H124"/>
    <mergeCell ref="E122:H122"/>
    <mergeCell ref="E126:H12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40"/>
  <sheetViews>
    <sheetView showGridLines="0" topLeftCell="A132" workbookViewId="0">
      <selection activeCell="F28" sqref="F2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3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3" t="s">
        <v>88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2:46" ht="24.95" customHeight="1">
      <c r="B4" s="16"/>
      <c r="D4" s="17" t="s">
        <v>134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16.5" customHeight="1">
      <c r="B7" s="16"/>
      <c r="E7" s="208" t="str">
        <f>'Rekapitulácia stavby'!K6</f>
        <v>Obnova budovy materskej a základnej školy Vyšná Sitnica</v>
      </c>
      <c r="F7" s="209"/>
      <c r="G7" s="209"/>
      <c r="H7" s="209"/>
      <c r="L7" s="16"/>
    </row>
    <row r="8" spans="2:46" ht="12.75">
      <c r="B8" s="16"/>
      <c r="D8" s="22" t="s">
        <v>135</v>
      </c>
      <c r="L8" s="16"/>
    </row>
    <row r="9" spans="2:46" ht="16.5" customHeight="1">
      <c r="B9" s="16"/>
      <c r="E9" s="208" t="s">
        <v>136</v>
      </c>
      <c r="F9" s="174"/>
      <c r="G9" s="174"/>
      <c r="H9" s="174"/>
      <c r="L9" s="16"/>
    </row>
    <row r="10" spans="2:46" ht="12" customHeight="1">
      <c r="B10" s="16"/>
      <c r="D10" s="22" t="s">
        <v>137</v>
      </c>
      <c r="L10" s="16"/>
    </row>
    <row r="11" spans="2:46" s="1" customFormat="1" ht="16.5" customHeight="1">
      <c r="B11" s="25"/>
      <c r="E11" s="191" t="s">
        <v>138</v>
      </c>
      <c r="F11" s="210"/>
      <c r="G11" s="210"/>
      <c r="H11" s="210"/>
      <c r="L11" s="25"/>
    </row>
    <row r="12" spans="2:46" s="1" customFormat="1" ht="12" customHeight="1">
      <c r="B12" s="25"/>
      <c r="D12" s="22" t="s">
        <v>139</v>
      </c>
      <c r="L12" s="25"/>
    </row>
    <row r="13" spans="2:46" s="1" customFormat="1" ht="16.5" customHeight="1">
      <c r="B13" s="25"/>
      <c r="E13" s="204" t="s">
        <v>481</v>
      </c>
      <c r="F13" s="210"/>
      <c r="G13" s="210"/>
      <c r="H13" s="210"/>
      <c r="L13" s="25"/>
    </row>
    <row r="14" spans="2:46" s="1" customFormat="1">
      <c r="B14" s="25"/>
      <c r="L14" s="25"/>
    </row>
    <row r="15" spans="2:46" s="1" customFormat="1" ht="12" customHeight="1">
      <c r="B15" s="25"/>
      <c r="D15" s="22" t="s">
        <v>15</v>
      </c>
      <c r="F15" s="20" t="s">
        <v>1</v>
      </c>
      <c r="I15" s="22" t="s">
        <v>16</v>
      </c>
      <c r="J15" s="20" t="s">
        <v>1</v>
      </c>
      <c r="L15" s="25"/>
    </row>
    <row r="16" spans="2:46" s="1" customFormat="1" ht="12" customHeight="1">
      <c r="B16" s="25"/>
      <c r="D16" s="22" t="s">
        <v>17</v>
      </c>
      <c r="F16" s="20" t="s">
        <v>141</v>
      </c>
      <c r="I16" s="22" t="s">
        <v>19</v>
      </c>
      <c r="J16" s="48">
        <f>'Rekapitulácia stavby'!AN8</f>
        <v>45566</v>
      </c>
      <c r="L16" s="25"/>
    </row>
    <row r="17" spans="2:12" s="1" customFormat="1" ht="10.9" customHeight="1">
      <c r="B17" s="25"/>
      <c r="L17" s="25"/>
    </row>
    <row r="18" spans="2:12" s="1" customFormat="1" ht="12" customHeight="1">
      <c r="B18" s="25"/>
      <c r="D18" s="22" t="s">
        <v>20</v>
      </c>
      <c r="I18" s="22" t="s">
        <v>21</v>
      </c>
      <c r="J18" s="20" t="s">
        <v>1</v>
      </c>
      <c r="L18" s="25"/>
    </row>
    <row r="19" spans="2:12" s="1" customFormat="1" ht="18" customHeight="1">
      <c r="B19" s="25"/>
      <c r="E19" s="20" t="s">
        <v>18</v>
      </c>
      <c r="I19" s="22" t="s">
        <v>22</v>
      </c>
      <c r="J19" s="20" t="s">
        <v>1</v>
      </c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2" t="s">
        <v>23</v>
      </c>
      <c r="I21" s="22" t="s">
        <v>21</v>
      </c>
      <c r="J21" s="20">
        <f>'Rekapitulácia stavby'!AN13</f>
        <v>53789059</v>
      </c>
      <c r="L21" s="25"/>
    </row>
    <row r="22" spans="2:12" s="1" customFormat="1" ht="18" customHeight="1">
      <c r="B22" s="25"/>
      <c r="E22" s="178" t="s">
        <v>1339</v>
      </c>
      <c r="F22" s="178"/>
      <c r="G22" s="178"/>
      <c r="H22" s="178"/>
      <c r="I22" s="22" t="s">
        <v>22</v>
      </c>
      <c r="J22" s="20" t="str">
        <f>'Rekapitulácia stavby'!AN14</f>
        <v>SK2121514241</v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2" t="s">
        <v>24</v>
      </c>
      <c r="I24" s="22" t="s">
        <v>21</v>
      </c>
      <c r="J24" s="20" t="s">
        <v>1</v>
      </c>
      <c r="L24" s="25"/>
    </row>
    <row r="25" spans="2:12" s="1" customFormat="1" ht="18" customHeight="1">
      <c r="B25" s="25"/>
      <c r="E25" s="20" t="s">
        <v>142</v>
      </c>
      <c r="I25" s="22" t="s">
        <v>22</v>
      </c>
      <c r="J25" s="20" t="s">
        <v>1</v>
      </c>
      <c r="L25" s="25"/>
    </row>
    <row r="26" spans="2:12" s="1" customFormat="1" ht="6.95" customHeight="1">
      <c r="B26" s="25"/>
      <c r="L26" s="25"/>
    </row>
    <row r="27" spans="2:12" s="1" customFormat="1" ht="12" customHeight="1">
      <c r="B27" s="25"/>
      <c r="D27" s="22" t="s">
        <v>26</v>
      </c>
      <c r="I27" s="22" t="s">
        <v>21</v>
      </c>
      <c r="J27" s="20" t="s">
        <v>1</v>
      </c>
      <c r="L27" s="25"/>
    </row>
    <row r="28" spans="2:12" s="1" customFormat="1" ht="18" customHeight="1">
      <c r="B28" s="25"/>
      <c r="E28" s="20" t="s">
        <v>143</v>
      </c>
      <c r="I28" s="22" t="s">
        <v>22</v>
      </c>
      <c r="J28" s="20" t="s">
        <v>1</v>
      </c>
      <c r="L28" s="25"/>
    </row>
    <row r="29" spans="2:12" s="1" customFormat="1" ht="6.95" customHeight="1">
      <c r="B29" s="25"/>
      <c r="L29" s="25"/>
    </row>
    <row r="30" spans="2:12" s="1" customFormat="1" ht="12" customHeight="1">
      <c r="B30" s="25"/>
      <c r="D30" s="22" t="s">
        <v>27</v>
      </c>
      <c r="L30" s="25"/>
    </row>
    <row r="31" spans="2:12" s="7" customFormat="1" ht="179.25" customHeight="1">
      <c r="B31" s="90"/>
      <c r="E31" s="180" t="s">
        <v>144</v>
      </c>
      <c r="F31" s="180"/>
      <c r="G31" s="180"/>
      <c r="H31" s="180"/>
      <c r="L31" s="90"/>
    </row>
    <row r="32" spans="2:12" s="1" customFormat="1" ht="6.95" customHeight="1">
      <c r="B32" s="25"/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25.35" customHeight="1">
      <c r="B34" s="25"/>
      <c r="D34" s="91" t="s">
        <v>28</v>
      </c>
      <c r="J34" s="62">
        <f>ROUND(J127, 2)</f>
        <v>36832.080000000002</v>
      </c>
      <c r="L34" s="25"/>
    </row>
    <row r="35" spans="2:12" s="1" customFormat="1" ht="6.95" customHeight="1">
      <c r="B35" s="25"/>
      <c r="D35" s="49"/>
      <c r="E35" s="49"/>
      <c r="F35" s="49"/>
      <c r="G35" s="49"/>
      <c r="H35" s="49"/>
      <c r="I35" s="49"/>
      <c r="J35" s="49"/>
      <c r="K35" s="49"/>
      <c r="L35" s="25"/>
    </row>
    <row r="36" spans="2:12" s="1" customFormat="1" ht="14.45" customHeight="1">
      <c r="B36" s="25"/>
      <c r="F36" s="28" t="s">
        <v>30</v>
      </c>
      <c r="I36" s="28" t="s">
        <v>29</v>
      </c>
      <c r="J36" s="28" t="s">
        <v>31</v>
      </c>
      <c r="L36" s="25"/>
    </row>
    <row r="37" spans="2:12" s="1" customFormat="1" ht="14.45" customHeight="1">
      <c r="B37" s="25"/>
      <c r="D37" s="51" t="s">
        <v>32</v>
      </c>
      <c r="E37" s="30" t="s">
        <v>33</v>
      </c>
      <c r="F37" s="92">
        <f>ROUND((SUM(BE127:BE139)),  2)</f>
        <v>0</v>
      </c>
      <c r="G37" s="93"/>
      <c r="H37" s="93"/>
      <c r="I37" s="94">
        <v>0.2</v>
      </c>
      <c r="J37" s="92">
        <f>ROUND(((SUM(BE127:BE139))*I37),  2)</f>
        <v>0</v>
      </c>
      <c r="L37" s="25"/>
    </row>
    <row r="38" spans="2:12" s="1" customFormat="1" ht="14.45" customHeight="1">
      <c r="B38" s="25"/>
      <c r="E38" s="30" t="s">
        <v>34</v>
      </c>
      <c r="F38" s="81">
        <f>ROUND((SUM(BF127:BF139)),  2)</f>
        <v>36832.080000000002</v>
      </c>
      <c r="I38" s="95">
        <v>0.1</v>
      </c>
      <c r="J38" s="81">
        <f>ROUND(((SUM(BF127:BF139))*I38),  2)</f>
        <v>3683.21</v>
      </c>
      <c r="L38" s="25"/>
    </row>
    <row r="39" spans="2:12" s="1" customFormat="1" ht="14.45" hidden="1" customHeight="1">
      <c r="B39" s="25"/>
      <c r="E39" s="22" t="s">
        <v>35</v>
      </c>
      <c r="F39" s="81">
        <f>ROUND((SUM(BG127:BG139)),  2)</f>
        <v>0</v>
      </c>
      <c r="I39" s="95">
        <v>0.2</v>
      </c>
      <c r="J39" s="81">
        <f>0</f>
        <v>0</v>
      </c>
      <c r="L39" s="25"/>
    </row>
    <row r="40" spans="2:12" s="1" customFormat="1" ht="14.45" hidden="1" customHeight="1">
      <c r="B40" s="25"/>
      <c r="E40" s="22" t="s">
        <v>36</v>
      </c>
      <c r="F40" s="81">
        <f>ROUND((SUM(BH127:BH139)),  2)</f>
        <v>0</v>
      </c>
      <c r="I40" s="95">
        <v>0.2</v>
      </c>
      <c r="J40" s="81">
        <f>0</f>
        <v>0</v>
      </c>
      <c r="L40" s="25"/>
    </row>
    <row r="41" spans="2:12" s="1" customFormat="1" ht="14.45" hidden="1" customHeight="1">
      <c r="B41" s="25"/>
      <c r="E41" s="30" t="s">
        <v>37</v>
      </c>
      <c r="F41" s="92">
        <f>ROUND((SUM(BI127:BI139)),  2)</f>
        <v>0</v>
      </c>
      <c r="G41" s="93"/>
      <c r="H41" s="93"/>
      <c r="I41" s="94">
        <v>0</v>
      </c>
      <c r="J41" s="92">
        <f>0</f>
        <v>0</v>
      </c>
      <c r="L41" s="25"/>
    </row>
    <row r="42" spans="2:12" s="1" customFormat="1" ht="6.95" customHeight="1">
      <c r="B42" s="25"/>
      <c r="L42" s="25"/>
    </row>
    <row r="43" spans="2:12" s="1" customFormat="1" ht="25.35" customHeight="1">
      <c r="B43" s="25"/>
      <c r="C43" s="96"/>
      <c r="D43" s="97" t="s">
        <v>38</v>
      </c>
      <c r="E43" s="53"/>
      <c r="F43" s="53"/>
      <c r="G43" s="98" t="s">
        <v>39</v>
      </c>
      <c r="H43" s="99" t="s">
        <v>40</v>
      </c>
      <c r="I43" s="53"/>
      <c r="J43" s="100">
        <f>SUM(J34:J41)</f>
        <v>40515.29</v>
      </c>
      <c r="K43" s="101"/>
      <c r="L43" s="25"/>
    </row>
    <row r="44" spans="2:12" s="1" customFormat="1" ht="14.45" customHeight="1">
      <c r="B44" s="25"/>
      <c r="L44" s="25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43</v>
      </c>
      <c r="E61" s="27"/>
      <c r="F61" s="102" t="s">
        <v>44</v>
      </c>
      <c r="G61" s="39" t="s">
        <v>43</v>
      </c>
      <c r="H61" s="27"/>
      <c r="I61" s="27"/>
      <c r="J61" s="103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43</v>
      </c>
      <c r="E76" s="27"/>
      <c r="F76" s="102" t="s">
        <v>44</v>
      </c>
      <c r="G76" s="39" t="s">
        <v>43</v>
      </c>
      <c r="H76" s="27"/>
      <c r="I76" s="27"/>
      <c r="J76" s="103" t="s">
        <v>44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145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16.5" customHeight="1">
      <c r="B85" s="25"/>
      <c r="E85" s="208" t="str">
        <f>E7</f>
        <v>Obnova budovy materskej a základnej školy Vyšná Sitnica</v>
      </c>
      <c r="F85" s="209"/>
      <c r="G85" s="209"/>
      <c r="H85" s="209"/>
      <c r="L85" s="25"/>
    </row>
    <row r="86" spans="2:12" ht="12" customHeight="1">
      <c r="B86" s="16"/>
      <c r="C86" s="22" t="s">
        <v>135</v>
      </c>
      <c r="L86" s="16"/>
    </row>
    <row r="87" spans="2:12" ht="16.5" customHeight="1">
      <c r="B87" s="16"/>
      <c r="E87" s="208" t="s">
        <v>136</v>
      </c>
      <c r="F87" s="174"/>
      <c r="G87" s="174"/>
      <c r="H87" s="174"/>
      <c r="L87" s="16"/>
    </row>
    <row r="88" spans="2:12" ht="12" customHeight="1">
      <c r="B88" s="16"/>
      <c r="C88" s="22" t="s">
        <v>137</v>
      </c>
      <c r="L88" s="16"/>
    </row>
    <row r="89" spans="2:12" s="1" customFormat="1" ht="16.5" customHeight="1">
      <c r="B89" s="25"/>
      <c r="E89" s="191" t="s">
        <v>138</v>
      </c>
      <c r="F89" s="210"/>
      <c r="G89" s="210"/>
      <c r="H89" s="210"/>
      <c r="L89" s="25"/>
    </row>
    <row r="90" spans="2:12" s="1" customFormat="1" ht="12" customHeight="1">
      <c r="B90" s="25"/>
      <c r="C90" s="22" t="s">
        <v>139</v>
      </c>
      <c r="L90" s="25"/>
    </row>
    <row r="91" spans="2:12" s="1" customFormat="1" ht="16.5" customHeight="1">
      <c r="B91" s="25"/>
      <c r="E91" s="204" t="str">
        <f>E13</f>
        <v>3 - Zlepšenie tepelnej ochrany strešného plášťa</v>
      </c>
      <c r="F91" s="210"/>
      <c r="G91" s="210"/>
      <c r="H91" s="210"/>
      <c r="L91" s="25"/>
    </row>
    <row r="92" spans="2:12" s="1" customFormat="1" ht="6.95" customHeight="1">
      <c r="B92" s="25"/>
      <c r="L92" s="25"/>
    </row>
    <row r="93" spans="2:12" s="1" customFormat="1" ht="12" customHeight="1">
      <c r="B93" s="25"/>
      <c r="C93" s="22" t="s">
        <v>17</v>
      </c>
      <c r="F93" s="20" t="str">
        <f>F16</f>
        <v>Vyšná Sitnica súp. č.: 1, parcela č.: KN-C 178</v>
      </c>
      <c r="I93" s="22" t="s">
        <v>19</v>
      </c>
      <c r="J93" s="48">
        <f>IF(J16="","",J16)</f>
        <v>45566</v>
      </c>
      <c r="L93" s="25"/>
    </row>
    <row r="94" spans="2:12" s="1" customFormat="1" ht="6.95" customHeight="1">
      <c r="B94" s="25"/>
      <c r="L94" s="25"/>
    </row>
    <row r="95" spans="2:12" s="1" customFormat="1" ht="15.2" customHeight="1">
      <c r="B95" s="25"/>
      <c r="C95" s="22" t="s">
        <v>20</v>
      </c>
      <c r="F95" s="20" t="str">
        <f>E19</f>
        <v xml:space="preserve"> </v>
      </c>
      <c r="I95" s="22" t="s">
        <v>24</v>
      </c>
      <c r="J95" s="23" t="str">
        <f>E25</f>
        <v>Ing. Rastislav Chamaj</v>
      </c>
      <c r="L95" s="25"/>
    </row>
    <row r="96" spans="2:12" s="1" customFormat="1" ht="15.2" customHeight="1">
      <c r="B96" s="25"/>
      <c r="C96" s="22" t="s">
        <v>23</v>
      </c>
      <c r="F96" s="20" t="str">
        <f>IF(E22="","",E22)</f>
        <v>ZOYTEC s.r.o. Okružná 3032/33, Prešov 080 01</v>
      </c>
      <c r="I96" s="22" t="s">
        <v>26</v>
      </c>
      <c r="J96" s="23" t="str">
        <f>E28</f>
        <v>Ing. Ján Hlinka</v>
      </c>
      <c r="L96" s="25"/>
    </row>
    <row r="97" spans="2:47" s="1" customFormat="1" ht="10.35" customHeight="1">
      <c r="B97" s="25"/>
      <c r="L97" s="25"/>
    </row>
    <row r="98" spans="2:47" s="1" customFormat="1" ht="29.25" customHeight="1">
      <c r="B98" s="25"/>
      <c r="C98" s="104" t="s">
        <v>146</v>
      </c>
      <c r="D98" s="96"/>
      <c r="E98" s="96"/>
      <c r="F98" s="96"/>
      <c r="G98" s="96"/>
      <c r="H98" s="96"/>
      <c r="I98" s="96"/>
      <c r="J98" s="105" t="s">
        <v>147</v>
      </c>
      <c r="K98" s="96"/>
      <c r="L98" s="25"/>
    </row>
    <row r="99" spans="2:47" s="1" customFormat="1" ht="10.35" customHeight="1">
      <c r="B99" s="25"/>
      <c r="L99" s="25"/>
    </row>
    <row r="100" spans="2:47" s="1" customFormat="1" ht="22.9" customHeight="1">
      <c r="B100" s="25"/>
      <c r="C100" s="106" t="s">
        <v>148</v>
      </c>
      <c r="J100" s="62">
        <f>J127</f>
        <v>36832.080000000002</v>
      </c>
      <c r="L100" s="25"/>
      <c r="AU100" s="13" t="s">
        <v>149</v>
      </c>
    </row>
    <row r="101" spans="2:47" s="8" customFormat="1" ht="24.95" customHeight="1">
      <c r="B101" s="107"/>
      <c r="D101" s="108" t="s">
        <v>153</v>
      </c>
      <c r="E101" s="109"/>
      <c r="F101" s="109"/>
      <c r="G101" s="109"/>
      <c r="H101" s="109"/>
      <c r="I101" s="109"/>
      <c r="J101" s="110">
        <f>J128</f>
        <v>36832.080000000002</v>
      </c>
      <c r="L101" s="107"/>
    </row>
    <row r="102" spans="2:47" s="9" customFormat="1" ht="19.899999999999999" customHeight="1">
      <c r="B102" s="111"/>
      <c r="D102" s="112" t="s">
        <v>482</v>
      </c>
      <c r="E102" s="113"/>
      <c r="F102" s="113"/>
      <c r="G102" s="113"/>
      <c r="H102" s="113"/>
      <c r="I102" s="113"/>
      <c r="J102" s="114">
        <f>J129</f>
        <v>317.93</v>
      </c>
      <c r="L102" s="111"/>
    </row>
    <row r="103" spans="2:47" s="9" customFormat="1" ht="19.899999999999999" customHeight="1">
      <c r="B103" s="111"/>
      <c r="D103" s="112" t="s">
        <v>483</v>
      </c>
      <c r="E103" s="113"/>
      <c r="F103" s="113"/>
      <c r="G103" s="113"/>
      <c r="H103" s="113"/>
      <c r="I103" s="113"/>
      <c r="J103" s="114">
        <f>J133</f>
        <v>36514.15</v>
      </c>
      <c r="L103" s="111"/>
    </row>
    <row r="104" spans="2:47" s="1" customFormat="1" ht="21.75" customHeight="1">
      <c r="B104" s="25"/>
      <c r="L104" s="25"/>
    </row>
    <row r="105" spans="2:47" s="1" customFormat="1" ht="6.95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5"/>
    </row>
    <row r="109" spans="2:47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5"/>
    </row>
    <row r="110" spans="2:47" s="1" customFormat="1" ht="24.95" customHeight="1">
      <c r="B110" s="25"/>
      <c r="C110" s="17" t="s">
        <v>156</v>
      </c>
      <c r="L110" s="25"/>
    </row>
    <row r="111" spans="2:47" s="1" customFormat="1" ht="6.95" customHeight="1">
      <c r="B111" s="25"/>
      <c r="L111" s="25"/>
    </row>
    <row r="112" spans="2:47" s="1" customFormat="1" ht="12" customHeight="1">
      <c r="B112" s="25"/>
      <c r="C112" s="22" t="s">
        <v>13</v>
      </c>
      <c r="L112" s="25"/>
    </row>
    <row r="113" spans="2:63" s="1" customFormat="1" ht="16.5" customHeight="1">
      <c r="B113" s="25"/>
      <c r="E113" s="208" t="str">
        <f>E7</f>
        <v>Obnova budovy materskej a základnej školy Vyšná Sitnica</v>
      </c>
      <c r="F113" s="209"/>
      <c r="G113" s="209"/>
      <c r="H113" s="209"/>
      <c r="L113" s="25"/>
    </row>
    <row r="114" spans="2:63" ht="12" customHeight="1">
      <c r="B114" s="16"/>
      <c r="C114" s="22" t="s">
        <v>135</v>
      </c>
      <c r="L114" s="16"/>
    </row>
    <row r="115" spans="2:63" ht="16.5" customHeight="1">
      <c r="B115" s="16"/>
      <c r="E115" s="208" t="s">
        <v>136</v>
      </c>
      <c r="F115" s="174"/>
      <c r="G115" s="174"/>
      <c r="H115" s="174"/>
      <c r="L115" s="16"/>
    </row>
    <row r="116" spans="2:63" ht="12" customHeight="1">
      <c r="B116" s="16"/>
      <c r="C116" s="22" t="s">
        <v>137</v>
      </c>
      <c r="L116" s="16"/>
    </row>
    <row r="117" spans="2:63" s="1" customFormat="1" ht="16.5" customHeight="1">
      <c r="B117" s="25"/>
      <c r="E117" s="191" t="s">
        <v>138</v>
      </c>
      <c r="F117" s="210"/>
      <c r="G117" s="210"/>
      <c r="H117" s="210"/>
      <c r="L117" s="25"/>
    </row>
    <row r="118" spans="2:63" s="1" customFormat="1" ht="12" customHeight="1">
      <c r="B118" s="25"/>
      <c r="C118" s="22" t="s">
        <v>139</v>
      </c>
      <c r="L118" s="25"/>
    </row>
    <row r="119" spans="2:63" s="1" customFormat="1" ht="16.5" customHeight="1">
      <c r="B119" s="25"/>
      <c r="E119" s="204" t="str">
        <f>E13</f>
        <v>3 - Zlepšenie tepelnej ochrany strešného plášťa</v>
      </c>
      <c r="F119" s="210"/>
      <c r="G119" s="210"/>
      <c r="H119" s="210"/>
      <c r="L119" s="25"/>
    </row>
    <row r="120" spans="2:63" s="1" customFormat="1" ht="6.95" customHeight="1">
      <c r="B120" s="25"/>
      <c r="L120" s="25"/>
    </row>
    <row r="121" spans="2:63" s="1" customFormat="1" ht="12" customHeight="1">
      <c r="B121" s="25"/>
      <c r="C121" s="22" t="s">
        <v>17</v>
      </c>
      <c r="F121" s="20" t="str">
        <f>F16</f>
        <v>Vyšná Sitnica súp. č.: 1, parcela č.: KN-C 178</v>
      </c>
      <c r="I121" s="22" t="s">
        <v>19</v>
      </c>
      <c r="J121" s="48">
        <f>IF(J16="","",J16)</f>
        <v>45566</v>
      </c>
      <c r="L121" s="25"/>
    </row>
    <row r="122" spans="2:63" s="1" customFormat="1" ht="6.95" customHeight="1">
      <c r="B122" s="25"/>
      <c r="L122" s="25"/>
    </row>
    <row r="123" spans="2:63" s="1" customFormat="1" ht="15.2" customHeight="1">
      <c r="B123" s="25"/>
      <c r="C123" s="22" t="s">
        <v>20</v>
      </c>
      <c r="F123" s="20" t="str">
        <f>E19</f>
        <v xml:space="preserve"> </v>
      </c>
      <c r="I123" s="22" t="s">
        <v>24</v>
      </c>
      <c r="J123" s="23" t="str">
        <f>E25</f>
        <v>Ing. Rastislav Chamaj</v>
      </c>
      <c r="L123" s="25"/>
    </row>
    <row r="124" spans="2:63" s="1" customFormat="1" ht="15.2" customHeight="1">
      <c r="B124" s="25"/>
      <c r="C124" s="22" t="s">
        <v>23</v>
      </c>
      <c r="F124" s="20" t="str">
        <f>IF(E22="","",E22)</f>
        <v>ZOYTEC s.r.o. Okružná 3032/33, Prešov 080 01</v>
      </c>
      <c r="I124" s="22" t="s">
        <v>26</v>
      </c>
      <c r="J124" s="23" t="str">
        <f>E28</f>
        <v>Ing. Ján Hlinka</v>
      </c>
      <c r="L124" s="25"/>
    </row>
    <row r="125" spans="2:63" s="1" customFormat="1" ht="10.35" customHeight="1">
      <c r="B125" s="25"/>
      <c r="L125" s="25"/>
    </row>
    <row r="126" spans="2:63" s="10" customFormat="1" ht="29.25" customHeight="1">
      <c r="B126" s="115"/>
      <c r="C126" s="116" t="s">
        <v>157</v>
      </c>
      <c r="D126" s="117" t="s">
        <v>53</v>
      </c>
      <c r="E126" s="117" t="s">
        <v>49</v>
      </c>
      <c r="F126" s="117" t="s">
        <v>50</v>
      </c>
      <c r="G126" s="117" t="s">
        <v>158</v>
      </c>
      <c r="H126" s="117" t="s">
        <v>159</v>
      </c>
      <c r="I126" s="117" t="s">
        <v>160</v>
      </c>
      <c r="J126" s="118" t="s">
        <v>147</v>
      </c>
      <c r="K126" s="119" t="s">
        <v>161</v>
      </c>
      <c r="L126" s="115"/>
      <c r="M126" s="55" t="s">
        <v>1</v>
      </c>
      <c r="N126" s="56" t="s">
        <v>32</v>
      </c>
      <c r="O126" s="56" t="s">
        <v>162</v>
      </c>
      <c r="P126" s="56" t="s">
        <v>163</v>
      </c>
      <c r="Q126" s="56" t="s">
        <v>164</v>
      </c>
      <c r="R126" s="56" t="s">
        <v>165</v>
      </c>
      <c r="S126" s="56" t="s">
        <v>166</v>
      </c>
      <c r="T126" s="57" t="s">
        <v>167</v>
      </c>
    </row>
    <row r="127" spans="2:63" s="1" customFormat="1" ht="22.9" customHeight="1">
      <c r="B127" s="25"/>
      <c r="C127" s="60" t="s">
        <v>148</v>
      </c>
      <c r="J127" s="120">
        <f>BK127</f>
        <v>36832.080000000002</v>
      </c>
      <c r="L127" s="25"/>
      <c r="M127" s="58"/>
      <c r="N127" s="49"/>
      <c r="O127" s="49"/>
      <c r="P127" s="121">
        <f>P128</f>
        <v>0</v>
      </c>
      <c r="Q127" s="49"/>
      <c r="R127" s="121">
        <f>R128</f>
        <v>0</v>
      </c>
      <c r="S127" s="49"/>
      <c r="T127" s="122">
        <f>T128</f>
        <v>0</v>
      </c>
      <c r="AT127" s="13" t="s">
        <v>67</v>
      </c>
      <c r="AU127" s="13" t="s">
        <v>149</v>
      </c>
      <c r="BK127" s="123">
        <f>BK128</f>
        <v>36832.080000000002</v>
      </c>
    </row>
    <row r="128" spans="2:63" s="11" customFormat="1" ht="25.9" customHeight="1">
      <c r="B128" s="124"/>
      <c r="D128" s="125" t="s">
        <v>67</v>
      </c>
      <c r="E128" s="126" t="s">
        <v>220</v>
      </c>
      <c r="F128" s="126" t="s">
        <v>221</v>
      </c>
      <c r="J128" s="127">
        <f>BK128</f>
        <v>36832.080000000002</v>
      </c>
      <c r="L128" s="124"/>
      <c r="M128" s="128"/>
      <c r="P128" s="129">
        <f>P129+P133</f>
        <v>0</v>
      </c>
      <c r="R128" s="129">
        <f>R129+R133</f>
        <v>0</v>
      </c>
      <c r="T128" s="130">
        <f>T129+T133</f>
        <v>0</v>
      </c>
      <c r="AR128" s="125" t="s">
        <v>79</v>
      </c>
      <c r="AT128" s="131" t="s">
        <v>67</v>
      </c>
      <c r="AU128" s="131" t="s">
        <v>68</v>
      </c>
      <c r="AY128" s="125" t="s">
        <v>170</v>
      </c>
      <c r="BK128" s="132">
        <f>BK129+BK133</f>
        <v>36832.080000000002</v>
      </c>
    </row>
    <row r="129" spans="2:65" s="11" customFormat="1" ht="22.9" customHeight="1">
      <c r="B129" s="124"/>
      <c r="D129" s="125" t="s">
        <v>67</v>
      </c>
      <c r="E129" s="147" t="s">
        <v>484</v>
      </c>
      <c r="F129" s="147" t="s">
        <v>485</v>
      </c>
      <c r="J129" s="148">
        <f>BK129</f>
        <v>317.93</v>
      </c>
      <c r="L129" s="124"/>
      <c r="M129" s="128"/>
      <c r="P129" s="129">
        <f>SUM(P130:P132)</f>
        <v>0</v>
      </c>
      <c r="R129" s="129">
        <f>SUM(R130:R132)</f>
        <v>0</v>
      </c>
      <c r="T129" s="130">
        <f>SUM(T130:T132)</f>
        <v>0</v>
      </c>
      <c r="AR129" s="125" t="s">
        <v>79</v>
      </c>
      <c r="AT129" s="131" t="s">
        <v>67</v>
      </c>
      <c r="AU129" s="131" t="s">
        <v>75</v>
      </c>
      <c r="AY129" s="125" t="s">
        <v>170</v>
      </c>
      <c r="BK129" s="132">
        <f>SUM(BK130:BK132)</f>
        <v>317.93</v>
      </c>
    </row>
    <row r="130" spans="2:65" s="1" customFormat="1" ht="16.5" customHeight="1">
      <c r="B130" s="133"/>
      <c r="C130" s="134" t="s">
        <v>75</v>
      </c>
      <c r="D130" s="134" t="s">
        <v>171</v>
      </c>
      <c r="E130" s="135" t="s">
        <v>486</v>
      </c>
      <c r="F130" s="136" t="s">
        <v>487</v>
      </c>
      <c r="G130" s="137" t="s">
        <v>174</v>
      </c>
      <c r="H130" s="138">
        <v>501.43599999999998</v>
      </c>
      <c r="I130" s="139">
        <v>0</v>
      </c>
      <c r="J130" s="139">
        <f>ROUND(I130*H130,2)</f>
        <v>0</v>
      </c>
      <c r="K130" s="140"/>
      <c r="L130" s="25"/>
      <c r="M130" s="141" t="s">
        <v>1</v>
      </c>
      <c r="N130" s="142" t="s">
        <v>34</v>
      </c>
      <c r="O130" s="143">
        <v>0</v>
      </c>
      <c r="P130" s="143">
        <f>O130*H130</f>
        <v>0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AR130" s="145" t="s">
        <v>227</v>
      </c>
      <c r="AT130" s="145" t="s">
        <v>171</v>
      </c>
      <c r="AU130" s="145" t="s">
        <v>79</v>
      </c>
      <c r="AY130" s="13" t="s">
        <v>170</v>
      </c>
      <c r="BE130" s="146">
        <f>IF(N130="základná",J130,0)</f>
        <v>0</v>
      </c>
      <c r="BF130" s="146">
        <f>IF(N130="znížená",J130,0)</f>
        <v>0</v>
      </c>
      <c r="BG130" s="146">
        <f>IF(N130="zákl. prenesená",J130,0)</f>
        <v>0</v>
      </c>
      <c r="BH130" s="146">
        <f>IF(N130="zníž. prenesená",J130,0)</f>
        <v>0</v>
      </c>
      <c r="BI130" s="146">
        <f>IF(N130="nulová",J130,0)</f>
        <v>0</v>
      </c>
      <c r="BJ130" s="13" t="s">
        <v>79</v>
      </c>
      <c r="BK130" s="146">
        <f>ROUND(I130*H130,2)</f>
        <v>0</v>
      </c>
      <c r="BL130" s="13" t="s">
        <v>227</v>
      </c>
      <c r="BM130" s="145" t="s">
        <v>488</v>
      </c>
    </row>
    <row r="131" spans="2:65" s="1" customFormat="1" ht="21.75" customHeight="1">
      <c r="B131" s="133"/>
      <c r="C131" s="149" t="s">
        <v>79</v>
      </c>
      <c r="D131" s="149" t="s">
        <v>230</v>
      </c>
      <c r="E131" s="150" t="s">
        <v>489</v>
      </c>
      <c r="F131" s="151" t="s">
        <v>490</v>
      </c>
      <c r="G131" s="152" t="s">
        <v>174</v>
      </c>
      <c r="H131" s="153">
        <v>576.65099999999995</v>
      </c>
      <c r="I131" s="154">
        <v>0.54</v>
      </c>
      <c r="J131" s="154">
        <f>ROUND(I131*H131,2)</f>
        <v>311.39</v>
      </c>
      <c r="K131" s="155"/>
      <c r="L131" s="156"/>
      <c r="M131" s="157" t="s">
        <v>1</v>
      </c>
      <c r="N131" s="158" t="s">
        <v>34</v>
      </c>
      <c r="O131" s="143">
        <v>0</v>
      </c>
      <c r="P131" s="143">
        <f>O131*H131</f>
        <v>0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AR131" s="145" t="s">
        <v>233</v>
      </c>
      <c r="AT131" s="145" t="s">
        <v>230</v>
      </c>
      <c r="AU131" s="145" t="s">
        <v>79</v>
      </c>
      <c r="AY131" s="13" t="s">
        <v>170</v>
      </c>
      <c r="BE131" s="146">
        <f>IF(N131="základná",J131,0)</f>
        <v>0</v>
      </c>
      <c r="BF131" s="146">
        <f>IF(N131="znížená",J131,0)</f>
        <v>311.39</v>
      </c>
      <c r="BG131" s="146">
        <f>IF(N131="zákl. prenesená",J131,0)</f>
        <v>0</v>
      </c>
      <c r="BH131" s="146">
        <f>IF(N131="zníž. prenesená",J131,0)</f>
        <v>0</v>
      </c>
      <c r="BI131" s="146">
        <f>IF(N131="nulová",J131,0)</f>
        <v>0</v>
      </c>
      <c r="BJ131" s="13" t="s">
        <v>79</v>
      </c>
      <c r="BK131" s="146">
        <f>ROUND(I131*H131,2)</f>
        <v>311.39</v>
      </c>
      <c r="BL131" s="13" t="s">
        <v>227</v>
      </c>
      <c r="BM131" s="145" t="s">
        <v>491</v>
      </c>
    </row>
    <row r="132" spans="2:65" s="1" customFormat="1" ht="24.2" customHeight="1">
      <c r="B132" s="133"/>
      <c r="C132" s="134" t="s">
        <v>83</v>
      </c>
      <c r="D132" s="134" t="s">
        <v>171</v>
      </c>
      <c r="E132" s="135" t="s">
        <v>492</v>
      </c>
      <c r="F132" s="136" t="s">
        <v>493</v>
      </c>
      <c r="G132" s="137" t="s">
        <v>323</v>
      </c>
      <c r="H132" s="138">
        <v>2.94</v>
      </c>
      <c r="I132" s="139">
        <v>2.2259353000000002</v>
      </c>
      <c r="J132" s="139">
        <f>ROUND(I132*H132,2)</f>
        <v>6.54</v>
      </c>
      <c r="K132" s="140"/>
      <c r="L132" s="25"/>
      <c r="M132" s="141" t="s">
        <v>1</v>
      </c>
      <c r="N132" s="142" t="s">
        <v>34</v>
      </c>
      <c r="O132" s="143">
        <v>0</v>
      </c>
      <c r="P132" s="143">
        <f>O132*H132</f>
        <v>0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AR132" s="145" t="s">
        <v>227</v>
      </c>
      <c r="AT132" s="145" t="s">
        <v>171</v>
      </c>
      <c r="AU132" s="145" t="s">
        <v>79</v>
      </c>
      <c r="AY132" s="13" t="s">
        <v>170</v>
      </c>
      <c r="BE132" s="146">
        <f>IF(N132="základná",J132,0)</f>
        <v>0</v>
      </c>
      <c r="BF132" s="146">
        <f>IF(N132="znížená",J132,0)</f>
        <v>6.54</v>
      </c>
      <c r="BG132" s="146">
        <f>IF(N132="zákl. prenesená",J132,0)</f>
        <v>0</v>
      </c>
      <c r="BH132" s="146">
        <f>IF(N132="zníž. prenesená",J132,0)</f>
        <v>0</v>
      </c>
      <c r="BI132" s="146">
        <f>IF(N132="nulová",J132,0)</f>
        <v>0</v>
      </c>
      <c r="BJ132" s="13" t="s">
        <v>79</v>
      </c>
      <c r="BK132" s="146">
        <f>ROUND(I132*H132,2)</f>
        <v>6.54</v>
      </c>
      <c r="BL132" s="13" t="s">
        <v>227</v>
      </c>
      <c r="BM132" s="145" t="s">
        <v>494</v>
      </c>
    </row>
    <row r="133" spans="2:65" s="11" customFormat="1" ht="22.9" customHeight="1">
      <c r="B133" s="124"/>
      <c r="D133" s="125" t="s">
        <v>67</v>
      </c>
      <c r="E133" s="147" t="s">
        <v>495</v>
      </c>
      <c r="F133" s="147" t="s">
        <v>496</v>
      </c>
      <c r="J133" s="148">
        <f>BK133</f>
        <v>36514.15</v>
      </c>
      <c r="L133" s="124"/>
      <c r="M133" s="128"/>
      <c r="P133" s="129">
        <f>SUM(P134:P139)</f>
        <v>0</v>
      </c>
      <c r="R133" s="129">
        <f>SUM(R134:R139)</f>
        <v>0</v>
      </c>
      <c r="T133" s="130">
        <f>SUM(T134:T139)</f>
        <v>0</v>
      </c>
      <c r="AR133" s="125" t="s">
        <v>79</v>
      </c>
      <c r="AT133" s="131" t="s">
        <v>67</v>
      </c>
      <c r="AU133" s="131" t="s">
        <v>75</v>
      </c>
      <c r="AY133" s="125" t="s">
        <v>170</v>
      </c>
      <c r="BK133" s="132">
        <f>SUM(BK134:BK139)</f>
        <v>36514.15</v>
      </c>
    </row>
    <row r="134" spans="2:65" s="1" customFormat="1" ht="24.2" customHeight="1">
      <c r="B134" s="133"/>
      <c r="C134" s="134" t="s">
        <v>97</v>
      </c>
      <c r="D134" s="134" t="s">
        <v>171</v>
      </c>
      <c r="E134" s="135" t="s">
        <v>497</v>
      </c>
      <c r="F134" s="136" t="s">
        <v>498</v>
      </c>
      <c r="G134" s="137" t="s">
        <v>174</v>
      </c>
      <c r="H134" s="138">
        <v>1002.872</v>
      </c>
      <c r="I134" s="139">
        <v>1.86</v>
      </c>
      <c r="J134" s="139">
        <f t="shared" ref="J134:J139" si="0">ROUND(I134*H134,2)</f>
        <v>1865.34</v>
      </c>
      <c r="K134" s="140"/>
      <c r="L134" s="25"/>
      <c r="M134" s="141" t="s">
        <v>1</v>
      </c>
      <c r="N134" s="142" t="s">
        <v>34</v>
      </c>
      <c r="O134" s="143">
        <v>0</v>
      </c>
      <c r="P134" s="143">
        <f t="shared" ref="P134:P139" si="1">O134*H134</f>
        <v>0</v>
      </c>
      <c r="Q134" s="143">
        <v>0</v>
      </c>
      <c r="R134" s="143">
        <f t="shared" ref="R134:R139" si="2">Q134*H134</f>
        <v>0</v>
      </c>
      <c r="S134" s="143">
        <v>0</v>
      </c>
      <c r="T134" s="144">
        <f t="shared" ref="T134:T139" si="3">S134*H134</f>
        <v>0</v>
      </c>
      <c r="AR134" s="145" t="s">
        <v>227</v>
      </c>
      <c r="AT134" s="145" t="s">
        <v>171</v>
      </c>
      <c r="AU134" s="145" t="s">
        <v>79</v>
      </c>
      <c r="AY134" s="13" t="s">
        <v>170</v>
      </c>
      <c r="BE134" s="146">
        <f t="shared" ref="BE134:BE139" si="4">IF(N134="základná",J134,0)</f>
        <v>0</v>
      </c>
      <c r="BF134" s="146">
        <f t="shared" ref="BF134:BF139" si="5">IF(N134="znížená",J134,0)</f>
        <v>1865.34</v>
      </c>
      <c r="BG134" s="146">
        <f t="shared" ref="BG134:BG139" si="6">IF(N134="zákl. prenesená",J134,0)</f>
        <v>0</v>
      </c>
      <c r="BH134" s="146">
        <f t="shared" ref="BH134:BH139" si="7">IF(N134="zníž. prenesená",J134,0)</f>
        <v>0</v>
      </c>
      <c r="BI134" s="146">
        <f t="shared" ref="BI134:BI139" si="8">IF(N134="nulová",J134,0)</f>
        <v>0</v>
      </c>
      <c r="BJ134" s="13" t="s">
        <v>79</v>
      </c>
      <c r="BK134" s="146">
        <f t="shared" ref="BK134:BK139" si="9">ROUND(I134*H134,2)</f>
        <v>1865.34</v>
      </c>
      <c r="BL134" s="13" t="s">
        <v>227</v>
      </c>
      <c r="BM134" s="145" t="s">
        <v>499</v>
      </c>
    </row>
    <row r="135" spans="2:65" s="1" customFormat="1" ht="33" customHeight="1">
      <c r="B135" s="133"/>
      <c r="C135" s="149" t="s">
        <v>104</v>
      </c>
      <c r="D135" s="149" t="s">
        <v>230</v>
      </c>
      <c r="E135" s="150" t="s">
        <v>500</v>
      </c>
      <c r="F135" s="151" t="s">
        <v>501</v>
      </c>
      <c r="G135" s="152" t="s">
        <v>174</v>
      </c>
      <c r="H135" s="153">
        <v>511.46499999999997</v>
      </c>
      <c r="I135" s="154">
        <v>29.33</v>
      </c>
      <c r="J135" s="154">
        <f t="shared" si="0"/>
        <v>15001.27</v>
      </c>
      <c r="K135" s="155"/>
      <c r="L135" s="156"/>
      <c r="M135" s="157" t="s">
        <v>1</v>
      </c>
      <c r="N135" s="158" t="s">
        <v>34</v>
      </c>
      <c r="O135" s="143">
        <v>0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233</v>
      </c>
      <c r="AT135" s="145" t="s">
        <v>230</v>
      </c>
      <c r="AU135" s="145" t="s">
        <v>79</v>
      </c>
      <c r="AY135" s="13" t="s">
        <v>170</v>
      </c>
      <c r="BE135" s="146">
        <f t="shared" si="4"/>
        <v>0</v>
      </c>
      <c r="BF135" s="146">
        <f t="shared" si="5"/>
        <v>15001.27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3" t="s">
        <v>79</v>
      </c>
      <c r="BK135" s="146">
        <f t="shared" si="9"/>
        <v>15001.27</v>
      </c>
      <c r="BL135" s="13" t="s">
        <v>227</v>
      </c>
      <c r="BM135" s="145" t="s">
        <v>502</v>
      </c>
    </row>
    <row r="136" spans="2:65" s="1" customFormat="1" ht="33" customHeight="1">
      <c r="B136" s="133"/>
      <c r="C136" s="149" t="s">
        <v>108</v>
      </c>
      <c r="D136" s="149" t="s">
        <v>230</v>
      </c>
      <c r="E136" s="150" t="s">
        <v>503</v>
      </c>
      <c r="F136" s="151" t="s">
        <v>504</v>
      </c>
      <c r="G136" s="152" t="s">
        <v>174</v>
      </c>
      <c r="H136" s="153">
        <v>511.46499999999997</v>
      </c>
      <c r="I136" s="154">
        <v>29.4</v>
      </c>
      <c r="J136" s="154">
        <f t="shared" si="0"/>
        <v>15037.07</v>
      </c>
      <c r="K136" s="155"/>
      <c r="L136" s="156"/>
      <c r="M136" s="157" t="s">
        <v>1</v>
      </c>
      <c r="N136" s="158" t="s">
        <v>34</v>
      </c>
      <c r="O136" s="143">
        <v>0</v>
      </c>
      <c r="P136" s="143">
        <f t="shared" si="1"/>
        <v>0</v>
      </c>
      <c r="Q136" s="143">
        <v>0</v>
      </c>
      <c r="R136" s="143">
        <f t="shared" si="2"/>
        <v>0</v>
      </c>
      <c r="S136" s="143">
        <v>0</v>
      </c>
      <c r="T136" s="144">
        <f t="shared" si="3"/>
        <v>0</v>
      </c>
      <c r="AR136" s="145" t="s">
        <v>233</v>
      </c>
      <c r="AT136" s="145" t="s">
        <v>230</v>
      </c>
      <c r="AU136" s="145" t="s">
        <v>79</v>
      </c>
      <c r="AY136" s="13" t="s">
        <v>170</v>
      </c>
      <c r="BE136" s="146">
        <f t="shared" si="4"/>
        <v>0</v>
      </c>
      <c r="BF136" s="146">
        <f t="shared" si="5"/>
        <v>15037.07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3" t="s">
        <v>79</v>
      </c>
      <c r="BK136" s="146">
        <f t="shared" si="9"/>
        <v>15037.07</v>
      </c>
      <c r="BL136" s="13" t="s">
        <v>227</v>
      </c>
      <c r="BM136" s="145" t="s">
        <v>505</v>
      </c>
    </row>
    <row r="137" spans="2:65" s="1" customFormat="1" ht="24.2" customHeight="1">
      <c r="B137" s="133"/>
      <c r="C137" s="134" t="s">
        <v>113</v>
      </c>
      <c r="D137" s="134" t="s">
        <v>171</v>
      </c>
      <c r="E137" s="135" t="s">
        <v>506</v>
      </c>
      <c r="F137" s="136" t="s">
        <v>507</v>
      </c>
      <c r="G137" s="137" t="s">
        <v>174</v>
      </c>
      <c r="H137" s="138">
        <v>98.44</v>
      </c>
      <c r="I137" s="139">
        <v>6.11</v>
      </c>
      <c r="J137" s="139">
        <f t="shared" si="0"/>
        <v>601.47</v>
      </c>
      <c r="K137" s="140"/>
      <c r="L137" s="25"/>
      <c r="M137" s="141" t="s">
        <v>1</v>
      </c>
      <c r="N137" s="142" t="s">
        <v>34</v>
      </c>
      <c r="O137" s="143">
        <v>0</v>
      </c>
      <c r="P137" s="143">
        <f t="shared" si="1"/>
        <v>0</v>
      </c>
      <c r="Q137" s="143">
        <v>0</v>
      </c>
      <c r="R137" s="143">
        <f t="shared" si="2"/>
        <v>0</v>
      </c>
      <c r="S137" s="143">
        <v>0</v>
      </c>
      <c r="T137" s="144">
        <f t="shared" si="3"/>
        <v>0</v>
      </c>
      <c r="AR137" s="145" t="s">
        <v>227</v>
      </c>
      <c r="AT137" s="145" t="s">
        <v>171</v>
      </c>
      <c r="AU137" s="145" t="s">
        <v>79</v>
      </c>
      <c r="AY137" s="13" t="s">
        <v>170</v>
      </c>
      <c r="BE137" s="146">
        <f t="shared" si="4"/>
        <v>0</v>
      </c>
      <c r="BF137" s="146">
        <f t="shared" si="5"/>
        <v>601.47</v>
      </c>
      <c r="BG137" s="146">
        <f t="shared" si="6"/>
        <v>0</v>
      </c>
      <c r="BH137" s="146">
        <f t="shared" si="7"/>
        <v>0</v>
      </c>
      <c r="BI137" s="146">
        <f t="shared" si="8"/>
        <v>0</v>
      </c>
      <c r="BJ137" s="13" t="s">
        <v>79</v>
      </c>
      <c r="BK137" s="146">
        <f t="shared" si="9"/>
        <v>601.47</v>
      </c>
      <c r="BL137" s="13" t="s">
        <v>227</v>
      </c>
      <c r="BM137" s="145" t="s">
        <v>508</v>
      </c>
    </row>
    <row r="138" spans="2:65" s="1" customFormat="1" ht="24.2" customHeight="1">
      <c r="B138" s="133"/>
      <c r="C138" s="149" t="s">
        <v>196</v>
      </c>
      <c r="D138" s="149" t="s">
        <v>230</v>
      </c>
      <c r="E138" s="150" t="s">
        <v>509</v>
      </c>
      <c r="F138" s="151" t="s">
        <v>510</v>
      </c>
      <c r="G138" s="152" t="s">
        <v>174</v>
      </c>
      <c r="H138" s="153">
        <v>100.40900000000001</v>
      </c>
      <c r="I138" s="154">
        <v>35.25</v>
      </c>
      <c r="J138" s="154">
        <f t="shared" si="0"/>
        <v>3539.42</v>
      </c>
      <c r="K138" s="155"/>
      <c r="L138" s="156"/>
      <c r="M138" s="157" t="s">
        <v>1</v>
      </c>
      <c r="N138" s="158" t="s">
        <v>34</v>
      </c>
      <c r="O138" s="143">
        <v>0</v>
      </c>
      <c r="P138" s="143">
        <f t="shared" si="1"/>
        <v>0</v>
      </c>
      <c r="Q138" s="143">
        <v>0</v>
      </c>
      <c r="R138" s="143">
        <f t="shared" si="2"/>
        <v>0</v>
      </c>
      <c r="S138" s="143">
        <v>0</v>
      </c>
      <c r="T138" s="144">
        <f t="shared" si="3"/>
        <v>0</v>
      </c>
      <c r="AR138" s="145" t="s">
        <v>233</v>
      </c>
      <c r="AT138" s="145" t="s">
        <v>230</v>
      </c>
      <c r="AU138" s="145" t="s">
        <v>79</v>
      </c>
      <c r="AY138" s="13" t="s">
        <v>170</v>
      </c>
      <c r="BE138" s="146">
        <f t="shared" si="4"/>
        <v>0</v>
      </c>
      <c r="BF138" s="146">
        <f t="shared" si="5"/>
        <v>3539.42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3" t="s">
        <v>79</v>
      </c>
      <c r="BK138" s="146">
        <f t="shared" si="9"/>
        <v>3539.42</v>
      </c>
      <c r="BL138" s="13" t="s">
        <v>227</v>
      </c>
      <c r="BM138" s="145" t="s">
        <v>511</v>
      </c>
    </row>
    <row r="139" spans="2:65" s="1" customFormat="1" ht="24.2" customHeight="1">
      <c r="B139" s="133"/>
      <c r="C139" s="134" t="s">
        <v>200</v>
      </c>
      <c r="D139" s="134" t="s">
        <v>171</v>
      </c>
      <c r="E139" s="135" t="s">
        <v>512</v>
      </c>
      <c r="F139" s="136" t="s">
        <v>513</v>
      </c>
      <c r="G139" s="137" t="s">
        <v>323</v>
      </c>
      <c r="H139" s="138">
        <v>348.23</v>
      </c>
      <c r="I139" s="139">
        <v>1.34848327</v>
      </c>
      <c r="J139" s="139">
        <f t="shared" si="0"/>
        <v>469.58</v>
      </c>
      <c r="K139" s="140"/>
      <c r="L139" s="25"/>
      <c r="M139" s="159" t="s">
        <v>1</v>
      </c>
      <c r="N139" s="160" t="s">
        <v>34</v>
      </c>
      <c r="O139" s="161">
        <v>0</v>
      </c>
      <c r="P139" s="161">
        <f t="shared" si="1"/>
        <v>0</v>
      </c>
      <c r="Q139" s="161">
        <v>0</v>
      </c>
      <c r="R139" s="161">
        <f t="shared" si="2"/>
        <v>0</v>
      </c>
      <c r="S139" s="161">
        <v>0</v>
      </c>
      <c r="T139" s="162">
        <f t="shared" si="3"/>
        <v>0</v>
      </c>
      <c r="AR139" s="145" t="s">
        <v>227</v>
      </c>
      <c r="AT139" s="145" t="s">
        <v>171</v>
      </c>
      <c r="AU139" s="145" t="s">
        <v>79</v>
      </c>
      <c r="AY139" s="13" t="s">
        <v>170</v>
      </c>
      <c r="BE139" s="146">
        <f t="shared" si="4"/>
        <v>0</v>
      </c>
      <c r="BF139" s="146">
        <f t="shared" si="5"/>
        <v>469.58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3" t="s">
        <v>79</v>
      </c>
      <c r="BK139" s="146">
        <f t="shared" si="9"/>
        <v>469.58</v>
      </c>
      <c r="BL139" s="13" t="s">
        <v>227</v>
      </c>
      <c r="BM139" s="145" t="s">
        <v>514</v>
      </c>
    </row>
    <row r="140" spans="2:65" s="1" customFormat="1" ht="6.95" customHeight="1">
      <c r="B140" s="40"/>
      <c r="C140" s="41"/>
      <c r="D140" s="41"/>
      <c r="E140" s="41"/>
      <c r="F140" s="41"/>
      <c r="G140" s="41"/>
      <c r="H140" s="41"/>
      <c r="I140" s="41"/>
      <c r="J140" s="41"/>
      <c r="K140" s="41"/>
      <c r="L140" s="25"/>
    </row>
  </sheetData>
  <autoFilter ref="C126:K139" xr:uid="{00000000-0009-0000-0000-000003000000}"/>
  <mergeCells count="15">
    <mergeCell ref="E113:H113"/>
    <mergeCell ref="E117:H117"/>
    <mergeCell ref="E115:H115"/>
    <mergeCell ref="E119:H119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53"/>
  <sheetViews>
    <sheetView showGridLines="0" topLeftCell="A142" workbookViewId="0">
      <selection activeCell="F25" sqref="F2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3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3" t="s">
        <v>92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2:46" ht="24.95" customHeight="1">
      <c r="B4" s="16"/>
      <c r="D4" s="17" t="s">
        <v>134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16.5" customHeight="1">
      <c r="B7" s="16"/>
      <c r="E7" s="208" t="str">
        <f>'Rekapitulácia stavby'!K6</f>
        <v>Obnova budovy materskej a základnej školy Vyšná Sitnica</v>
      </c>
      <c r="F7" s="209"/>
      <c r="G7" s="209"/>
      <c r="H7" s="209"/>
      <c r="L7" s="16"/>
    </row>
    <row r="8" spans="2:46" ht="12.75">
      <c r="B8" s="16"/>
      <c r="D8" s="22" t="s">
        <v>135</v>
      </c>
      <c r="L8" s="16"/>
    </row>
    <row r="9" spans="2:46" ht="16.5" customHeight="1">
      <c r="B9" s="16"/>
      <c r="E9" s="208" t="s">
        <v>136</v>
      </c>
      <c r="F9" s="174"/>
      <c r="G9" s="174"/>
      <c r="H9" s="174"/>
      <c r="L9" s="16"/>
    </row>
    <row r="10" spans="2:46" ht="12" customHeight="1">
      <c r="B10" s="16"/>
      <c r="D10" s="22" t="s">
        <v>137</v>
      </c>
      <c r="L10" s="16"/>
    </row>
    <row r="11" spans="2:46" s="1" customFormat="1" ht="16.5" customHeight="1">
      <c r="B11" s="25"/>
      <c r="E11" s="191" t="s">
        <v>515</v>
      </c>
      <c r="F11" s="210"/>
      <c r="G11" s="210"/>
      <c r="H11" s="210"/>
      <c r="L11" s="25"/>
    </row>
    <row r="12" spans="2:46" s="1" customFormat="1" ht="12" customHeight="1">
      <c r="B12" s="25"/>
      <c r="D12" s="22" t="s">
        <v>139</v>
      </c>
      <c r="L12" s="25"/>
    </row>
    <row r="13" spans="2:46" s="1" customFormat="1" ht="16.5" customHeight="1">
      <c r="B13" s="25"/>
      <c r="E13" s="204" t="s">
        <v>516</v>
      </c>
      <c r="F13" s="210"/>
      <c r="G13" s="210"/>
      <c r="H13" s="210"/>
      <c r="L13" s="25"/>
    </row>
    <row r="14" spans="2:46" s="1" customFormat="1">
      <c r="B14" s="25"/>
      <c r="L14" s="25"/>
    </row>
    <row r="15" spans="2:46" s="1" customFormat="1" ht="12" customHeight="1">
      <c r="B15" s="25"/>
      <c r="D15" s="22" t="s">
        <v>15</v>
      </c>
      <c r="F15" s="20" t="s">
        <v>1</v>
      </c>
      <c r="I15" s="22" t="s">
        <v>16</v>
      </c>
      <c r="J15" s="20" t="s">
        <v>1</v>
      </c>
      <c r="L15" s="25"/>
    </row>
    <row r="16" spans="2:46" s="1" customFormat="1" ht="12" customHeight="1">
      <c r="B16" s="25"/>
      <c r="D16" s="22" t="s">
        <v>17</v>
      </c>
      <c r="F16" s="20" t="s">
        <v>141</v>
      </c>
      <c r="I16" s="22" t="s">
        <v>19</v>
      </c>
      <c r="J16" s="48">
        <f>'Rekapitulácia stavby'!AN8</f>
        <v>45566</v>
      </c>
      <c r="L16" s="25"/>
    </row>
    <row r="17" spans="2:12" s="1" customFormat="1" ht="10.9" customHeight="1">
      <c r="B17" s="25"/>
      <c r="L17" s="25"/>
    </row>
    <row r="18" spans="2:12" s="1" customFormat="1" ht="12" customHeight="1">
      <c r="B18" s="25"/>
      <c r="D18" s="22" t="s">
        <v>20</v>
      </c>
      <c r="I18" s="22" t="s">
        <v>21</v>
      </c>
      <c r="J18" s="20" t="s">
        <v>1</v>
      </c>
      <c r="L18" s="25"/>
    </row>
    <row r="19" spans="2:12" s="1" customFormat="1" ht="18" customHeight="1">
      <c r="B19" s="25"/>
      <c r="E19" s="20" t="s">
        <v>18</v>
      </c>
      <c r="I19" s="22" t="s">
        <v>22</v>
      </c>
      <c r="J19" s="20" t="s">
        <v>1</v>
      </c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2" t="s">
        <v>23</v>
      </c>
      <c r="I21" s="22" t="s">
        <v>21</v>
      </c>
      <c r="J21" s="20">
        <f>'Rekapitulácia stavby'!AN13</f>
        <v>53789059</v>
      </c>
      <c r="L21" s="25"/>
    </row>
    <row r="22" spans="2:12" s="1" customFormat="1" ht="18" customHeight="1">
      <c r="B22" s="25"/>
      <c r="E22" s="178" t="s">
        <v>1339</v>
      </c>
      <c r="F22" s="178"/>
      <c r="G22" s="178"/>
      <c r="H22" s="178"/>
      <c r="I22" s="22" t="s">
        <v>22</v>
      </c>
      <c r="J22" s="20" t="str">
        <f>'Rekapitulácia stavby'!AN14</f>
        <v>SK2121514241</v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2" t="s">
        <v>24</v>
      </c>
      <c r="I24" s="22" t="s">
        <v>21</v>
      </c>
      <c r="J24" s="20" t="s">
        <v>1</v>
      </c>
      <c r="L24" s="25"/>
    </row>
    <row r="25" spans="2:12" s="1" customFormat="1" ht="18" customHeight="1">
      <c r="B25" s="25"/>
      <c r="E25" s="20" t="s">
        <v>142</v>
      </c>
      <c r="I25" s="22" t="s">
        <v>22</v>
      </c>
      <c r="J25" s="20" t="s">
        <v>1</v>
      </c>
      <c r="L25" s="25"/>
    </row>
    <row r="26" spans="2:12" s="1" customFormat="1" ht="6.95" customHeight="1">
      <c r="B26" s="25"/>
      <c r="L26" s="25"/>
    </row>
    <row r="27" spans="2:12" s="1" customFormat="1" ht="12" customHeight="1">
      <c r="B27" s="25"/>
      <c r="D27" s="22" t="s">
        <v>26</v>
      </c>
      <c r="I27" s="22" t="s">
        <v>21</v>
      </c>
      <c r="J27" s="20" t="s">
        <v>1</v>
      </c>
      <c r="L27" s="25"/>
    </row>
    <row r="28" spans="2:12" s="1" customFormat="1" ht="18" customHeight="1">
      <c r="B28" s="25"/>
      <c r="E28" s="20" t="s">
        <v>143</v>
      </c>
      <c r="I28" s="22" t="s">
        <v>22</v>
      </c>
      <c r="J28" s="20" t="s">
        <v>1</v>
      </c>
      <c r="L28" s="25"/>
    </row>
    <row r="29" spans="2:12" s="1" customFormat="1" ht="6.95" customHeight="1">
      <c r="B29" s="25"/>
      <c r="L29" s="25"/>
    </row>
    <row r="30" spans="2:12" s="1" customFormat="1" ht="12" customHeight="1">
      <c r="B30" s="25"/>
      <c r="D30" s="22" t="s">
        <v>27</v>
      </c>
      <c r="L30" s="25"/>
    </row>
    <row r="31" spans="2:12" s="7" customFormat="1" ht="179.25" customHeight="1">
      <c r="B31" s="90"/>
      <c r="E31" s="180" t="s">
        <v>144</v>
      </c>
      <c r="F31" s="180"/>
      <c r="G31" s="180"/>
      <c r="H31" s="180"/>
      <c r="L31" s="90"/>
    </row>
    <row r="32" spans="2:12" s="1" customFormat="1" ht="6.95" customHeight="1">
      <c r="B32" s="25"/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25.35" customHeight="1">
      <c r="B34" s="25"/>
      <c r="D34" s="91" t="s">
        <v>28</v>
      </c>
      <c r="J34" s="62">
        <f>ROUND(J131, 2)</f>
        <v>15132.63</v>
      </c>
      <c r="L34" s="25"/>
    </row>
    <row r="35" spans="2:12" s="1" customFormat="1" ht="6.95" customHeight="1">
      <c r="B35" s="25"/>
      <c r="D35" s="49"/>
      <c r="E35" s="49"/>
      <c r="F35" s="49"/>
      <c r="G35" s="49"/>
      <c r="H35" s="49"/>
      <c r="I35" s="49"/>
      <c r="J35" s="49"/>
      <c r="K35" s="49"/>
      <c r="L35" s="25"/>
    </row>
    <row r="36" spans="2:12" s="1" customFormat="1" ht="14.45" customHeight="1">
      <c r="B36" s="25"/>
      <c r="F36" s="28" t="s">
        <v>30</v>
      </c>
      <c r="I36" s="28" t="s">
        <v>29</v>
      </c>
      <c r="J36" s="28" t="s">
        <v>31</v>
      </c>
      <c r="L36" s="25"/>
    </row>
    <row r="37" spans="2:12" s="1" customFormat="1" ht="14.45" customHeight="1">
      <c r="B37" s="25"/>
      <c r="D37" s="51" t="s">
        <v>32</v>
      </c>
      <c r="E37" s="30" t="s">
        <v>33</v>
      </c>
      <c r="F37" s="92">
        <f>ROUND((SUM(BE131:BE152)),  2)</f>
        <v>0</v>
      </c>
      <c r="G37" s="93"/>
      <c r="H37" s="93"/>
      <c r="I37" s="94">
        <v>0.2</v>
      </c>
      <c r="J37" s="92">
        <f>ROUND(((SUM(BE131:BE152))*I37),  2)</f>
        <v>0</v>
      </c>
      <c r="L37" s="25"/>
    </row>
    <row r="38" spans="2:12" s="1" customFormat="1" ht="14.45" customHeight="1">
      <c r="B38" s="25"/>
      <c r="E38" s="30" t="s">
        <v>34</v>
      </c>
      <c r="F38" s="81">
        <f>ROUND((SUM(BF131:BF152)),  2)</f>
        <v>15132.63</v>
      </c>
      <c r="I38" s="95">
        <v>0.1</v>
      </c>
      <c r="J38" s="81">
        <f>ROUND(((SUM(BF131:BF152))*I38),  2)</f>
        <v>1513.26</v>
      </c>
      <c r="L38" s="25"/>
    </row>
    <row r="39" spans="2:12" s="1" customFormat="1" ht="14.45" hidden="1" customHeight="1">
      <c r="B39" s="25"/>
      <c r="E39" s="22" t="s">
        <v>35</v>
      </c>
      <c r="F39" s="81">
        <f>ROUND((SUM(BG131:BG152)),  2)</f>
        <v>0</v>
      </c>
      <c r="I39" s="95">
        <v>0.2</v>
      </c>
      <c r="J39" s="81">
        <f>0</f>
        <v>0</v>
      </c>
      <c r="L39" s="25"/>
    </row>
    <row r="40" spans="2:12" s="1" customFormat="1" ht="14.45" hidden="1" customHeight="1">
      <c r="B40" s="25"/>
      <c r="E40" s="22" t="s">
        <v>36</v>
      </c>
      <c r="F40" s="81">
        <f>ROUND((SUM(BH131:BH152)),  2)</f>
        <v>0</v>
      </c>
      <c r="I40" s="95">
        <v>0.2</v>
      </c>
      <c r="J40" s="81">
        <f>0</f>
        <v>0</v>
      </c>
      <c r="L40" s="25"/>
    </row>
    <row r="41" spans="2:12" s="1" customFormat="1" ht="14.45" hidden="1" customHeight="1">
      <c r="B41" s="25"/>
      <c r="E41" s="30" t="s">
        <v>37</v>
      </c>
      <c r="F41" s="92">
        <f>ROUND((SUM(BI131:BI152)),  2)</f>
        <v>0</v>
      </c>
      <c r="G41" s="93"/>
      <c r="H41" s="93"/>
      <c r="I41" s="94">
        <v>0</v>
      </c>
      <c r="J41" s="92">
        <f>0</f>
        <v>0</v>
      </c>
      <c r="L41" s="25"/>
    </row>
    <row r="42" spans="2:12" s="1" customFormat="1" ht="6.95" customHeight="1">
      <c r="B42" s="25"/>
      <c r="L42" s="25"/>
    </row>
    <row r="43" spans="2:12" s="1" customFormat="1" ht="25.35" customHeight="1">
      <c r="B43" s="25"/>
      <c r="C43" s="96"/>
      <c r="D43" s="97" t="s">
        <v>38</v>
      </c>
      <c r="E43" s="53"/>
      <c r="F43" s="53"/>
      <c r="G43" s="98" t="s">
        <v>39</v>
      </c>
      <c r="H43" s="99" t="s">
        <v>40</v>
      </c>
      <c r="I43" s="53"/>
      <c r="J43" s="100">
        <f>SUM(J34:J41)</f>
        <v>16645.89</v>
      </c>
      <c r="K43" s="101"/>
      <c r="L43" s="25"/>
    </row>
    <row r="44" spans="2:12" s="1" customFormat="1" ht="14.45" customHeight="1">
      <c r="B44" s="25"/>
      <c r="L44" s="25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43</v>
      </c>
      <c r="E61" s="27"/>
      <c r="F61" s="102" t="s">
        <v>44</v>
      </c>
      <c r="G61" s="39" t="s">
        <v>43</v>
      </c>
      <c r="H61" s="27"/>
      <c r="I61" s="27"/>
      <c r="J61" s="103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43</v>
      </c>
      <c r="E76" s="27"/>
      <c r="F76" s="102" t="s">
        <v>44</v>
      </c>
      <c r="G76" s="39" t="s">
        <v>43</v>
      </c>
      <c r="H76" s="27"/>
      <c r="I76" s="27"/>
      <c r="J76" s="103" t="s">
        <v>44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145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16.5" customHeight="1">
      <c r="B85" s="25"/>
      <c r="E85" s="208" t="str">
        <f>E7</f>
        <v>Obnova budovy materskej a základnej školy Vyšná Sitnica</v>
      </c>
      <c r="F85" s="209"/>
      <c r="G85" s="209"/>
      <c r="H85" s="209"/>
      <c r="L85" s="25"/>
    </row>
    <row r="86" spans="2:12" ht="12" customHeight="1">
      <c r="B86" s="16"/>
      <c r="C86" s="22" t="s">
        <v>135</v>
      </c>
      <c r="L86" s="16"/>
    </row>
    <row r="87" spans="2:12" ht="16.5" customHeight="1">
      <c r="B87" s="16"/>
      <c r="E87" s="208" t="s">
        <v>136</v>
      </c>
      <c r="F87" s="174"/>
      <c r="G87" s="174"/>
      <c r="H87" s="174"/>
      <c r="L87" s="16"/>
    </row>
    <row r="88" spans="2:12" ht="12" customHeight="1">
      <c r="B88" s="16"/>
      <c r="C88" s="22" t="s">
        <v>137</v>
      </c>
      <c r="L88" s="16"/>
    </row>
    <row r="89" spans="2:12" s="1" customFormat="1" ht="16.5" customHeight="1">
      <c r="B89" s="25"/>
      <c r="E89" s="191" t="s">
        <v>515</v>
      </c>
      <c r="F89" s="210"/>
      <c r="G89" s="210"/>
      <c r="H89" s="210"/>
      <c r="L89" s="25"/>
    </row>
    <row r="90" spans="2:12" s="1" customFormat="1" ht="12" customHeight="1">
      <c r="B90" s="25"/>
      <c r="C90" s="22" t="s">
        <v>139</v>
      </c>
      <c r="L90" s="25"/>
    </row>
    <row r="91" spans="2:12" s="1" customFormat="1" ht="16.5" customHeight="1">
      <c r="B91" s="25"/>
      <c r="E91" s="204" t="str">
        <f>E13</f>
        <v>1 - Sanácia vlhkosti stien</v>
      </c>
      <c r="F91" s="210"/>
      <c r="G91" s="210"/>
      <c r="H91" s="210"/>
      <c r="L91" s="25"/>
    </row>
    <row r="92" spans="2:12" s="1" customFormat="1" ht="6.95" customHeight="1">
      <c r="B92" s="25"/>
      <c r="L92" s="25"/>
    </row>
    <row r="93" spans="2:12" s="1" customFormat="1" ht="12" customHeight="1">
      <c r="B93" s="25"/>
      <c r="C93" s="22" t="s">
        <v>17</v>
      </c>
      <c r="F93" s="20" t="str">
        <f>F16</f>
        <v>Vyšná Sitnica súp. č.: 1, parcela č.: KN-C 178</v>
      </c>
      <c r="I93" s="22" t="s">
        <v>19</v>
      </c>
      <c r="J93" s="48">
        <f>IF(J16="","",J16)</f>
        <v>45566</v>
      </c>
      <c r="L93" s="25"/>
    </row>
    <row r="94" spans="2:12" s="1" customFormat="1" ht="6.95" customHeight="1">
      <c r="B94" s="25"/>
      <c r="L94" s="25"/>
    </row>
    <row r="95" spans="2:12" s="1" customFormat="1" ht="15.2" customHeight="1">
      <c r="B95" s="25"/>
      <c r="C95" s="22" t="s">
        <v>20</v>
      </c>
      <c r="F95" s="20" t="str">
        <f>E19</f>
        <v xml:space="preserve"> </v>
      </c>
      <c r="I95" s="22" t="s">
        <v>24</v>
      </c>
      <c r="J95" s="23" t="str">
        <f>E25</f>
        <v>Ing. Rastislav Chamaj</v>
      </c>
      <c r="L95" s="25"/>
    </row>
    <row r="96" spans="2:12" s="1" customFormat="1" ht="15.2" customHeight="1">
      <c r="B96" s="25"/>
      <c r="C96" s="22" t="s">
        <v>23</v>
      </c>
      <c r="F96" s="20" t="str">
        <f>IF(E22="","",E22)</f>
        <v>ZOYTEC s.r.o. Okružná 3032/33, Prešov 080 01</v>
      </c>
      <c r="I96" s="22" t="s">
        <v>26</v>
      </c>
      <c r="J96" s="23" t="str">
        <f>E28</f>
        <v>Ing. Ján Hlinka</v>
      </c>
      <c r="L96" s="25"/>
    </row>
    <row r="97" spans="2:47" s="1" customFormat="1" ht="10.35" customHeight="1">
      <c r="B97" s="25"/>
      <c r="L97" s="25"/>
    </row>
    <row r="98" spans="2:47" s="1" customFormat="1" ht="29.25" customHeight="1">
      <c r="B98" s="25"/>
      <c r="C98" s="104" t="s">
        <v>146</v>
      </c>
      <c r="D98" s="96"/>
      <c r="E98" s="96"/>
      <c r="F98" s="96"/>
      <c r="G98" s="96"/>
      <c r="H98" s="96"/>
      <c r="I98" s="96"/>
      <c r="J98" s="105" t="s">
        <v>147</v>
      </c>
      <c r="K98" s="96"/>
      <c r="L98" s="25"/>
    </row>
    <row r="99" spans="2:47" s="1" customFormat="1" ht="10.35" customHeight="1">
      <c r="B99" s="25"/>
      <c r="L99" s="25"/>
    </row>
    <row r="100" spans="2:47" s="1" customFormat="1" ht="22.9" customHeight="1">
      <c r="B100" s="25"/>
      <c r="C100" s="106" t="s">
        <v>148</v>
      </c>
      <c r="J100" s="62">
        <f>J131</f>
        <v>15132.630000000001</v>
      </c>
      <c r="L100" s="25"/>
      <c r="AU100" s="13" t="s">
        <v>149</v>
      </c>
    </row>
    <row r="101" spans="2:47" s="8" customFormat="1" ht="24.95" customHeight="1">
      <c r="B101" s="107"/>
      <c r="D101" s="108" t="s">
        <v>150</v>
      </c>
      <c r="E101" s="109"/>
      <c r="F101" s="109"/>
      <c r="G101" s="109"/>
      <c r="H101" s="109"/>
      <c r="I101" s="109"/>
      <c r="J101" s="110">
        <f>J132</f>
        <v>14314.900000000001</v>
      </c>
      <c r="L101" s="107"/>
    </row>
    <row r="102" spans="2:47" s="9" customFormat="1" ht="19.899999999999999" customHeight="1">
      <c r="B102" s="111"/>
      <c r="D102" s="112" t="s">
        <v>517</v>
      </c>
      <c r="E102" s="113"/>
      <c r="F102" s="113"/>
      <c r="G102" s="113"/>
      <c r="H102" s="113"/>
      <c r="I102" s="113"/>
      <c r="J102" s="114">
        <f>J133</f>
        <v>4048.9700000000003</v>
      </c>
      <c r="L102" s="111"/>
    </row>
    <row r="103" spans="2:47" s="9" customFormat="1" ht="19.899999999999999" customHeight="1">
      <c r="B103" s="111"/>
      <c r="D103" s="112" t="s">
        <v>518</v>
      </c>
      <c r="E103" s="113"/>
      <c r="F103" s="113"/>
      <c r="G103" s="113"/>
      <c r="H103" s="113"/>
      <c r="I103" s="113"/>
      <c r="J103" s="114">
        <f>J137</f>
        <v>1348.8600000000001</v>
      </c>
      <c r="L103" s="111"/>
    </row>
    <row r="104" spans="2:47" s="9" customFormat="1" ht="19.899999999999999" customHeight="1">
      <c r="B104" s="111"/>
      <c r="D104" s="112" t="s">
        <v>151</v>
      </c>
      <c r="E104" s="113"/>
      <c r="F104" s="113"/>
      <c r="G104" s="113"/>
      <c r="H104" s="113"/>
      <c r="I104" s="113"/>
      <c r="J104" s="114">
        <f>J142</f>
        <v>8657.760000000002</v>
      </c>
      <c r="L104" s="111"/>
    </row>
    <row r="105" spans="2:47" s="9" customFormat="1" ht="19.899999999999999" customHeight="1">
      <c r="B105" s="111"/>
      <c r="D105" s="112" t="s">
        <v>152</v>
      </c>
      <c r="E105" s="113"/>
      <c r="F105" s="113"/>
      <c r="G105" s="113"/>
      <c r="H105" s="113"/>
      <c r="I105" s="113"/>
      <c r="J105" s="114">
        <f>J146</f>
        <v>259.31</v>
      </c>
      <c r="L105" s="111"/>
    </row>
    <row r="106" spans="2:47" s="8" customFormat="1" ht="24.95" customHeight="1">
      <c r="B106" s="107"/>
      <c r="D106" s="108" t="s">
        <v>153</v>
      </c>
      <c r="E106" s="109"/>
      <c r="F106" s="109"/>
      <c r="G106" s="109"/>
      <c r="H106" s="109"/>
      <c r="I106" s="109"/>
      <c r="J106" s="110">
        <f>J148</f>
        <v>817.73</v>
      </c>
      <c r="L106" s="107"/>
    </row>
    <row r="107" spans="2:47" s="9" customFormat="1" ht="19.899999999999999" customHeight="1">
      <c r="B107" s="111"/>
      <c r="D107" s="112" t="s">
        <v>519</v>
      </c>
      <c r="E107" s="113"/>
      <c r="F107" s="113"/>
      <c r="G107" s="113"/>
      <c r="H107" s="113"/>
      <c r="I107" s="113"/>
      <c r="J107" s="114">
        <f>J149</f>
        <v>817.73</v>
      </c>
      <c r="L107" s="111"/>
    </row>
    <row r="108" spans="2:47" s="1" customFormat="1" ht="21.75" customHeight="1">
      <c r="B108" s="25"/>
      <c r="L108" s="25"/>
    </row>
    <row r="109" spans="2:47" s="1" customFormat="1" ht="6.95" customHeight="1"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25"/>
    </row>
    <row r="113" spans="2:12" s="1" customFormat="1" ht="6.95" customHeight="1">
      <c r="B113" s="42"/>
      <c r="C113" s="43"/>
      <c r="D113" s="43"/>
      <c r="E113" s="43"/>
      <c r="F113" s="43"/>
      <c r="G113" s="43"/>
      <c r="H113" s="43"/>
      <c r="I113" s="43"/>
      <c r="J113" s="43"/>
      <c r="K113" s="43"/>
      <c r="L113" s="25"/>
    </row>
    <row r="114" spans="2:12" s="1" customFormat="1" ht="24.95" customHeight="1">
      <c r="B114" s="25"/>
      <c r="C114" s="17" t="s">
        <v>156</v>
      </c>
      <c r="L114" s="25"/>
    </row>
    <row r="115" spans="2:12" s="1" customFormat="1" ht="6.95" customHeight="1">
      <c r="B115" s="25"/>
      <c r="L115" s="25"/>
    </row>
    <row r="116" spans="2:12" s="1" customFormat="1" ht="12" customHeight="1">
      <c r="B116" s="25"/>
      <c r="C116" s="22" t="s">
        <v>13</v>
      </c>
      <c r="L116" s="25"/>
    </row>
    <row r="117" spans="2:12" s="1" customFormat="1" ht="16.5" customHeight="1">
      <c r="B117" s="25"/>
      <c r="E117" s="208" t="str">
        <f>E7</f>
        <v>Obnova budovy materskej a základnej školy Vyšná Sitnica</v>
      </c>
      <c r="F117" s="209"/>
      <c r="G117" s="209"/>
      <c r="H117" s="209"/>
      <c r="L117" s="25"/>
    </row>
    <row r="118" spans="2:12" ht="12" customHeight="1">
      <c r="B118" s="16"/>
      <c r="C118" s="22" t="s">
        <v>135</v>
      </c>
      <c r="L118" s="16"/>
    </row>
    <row r="119" spans="2:12" ht="16.5" customHeight="1">
      <c r="B119" s="16"/>
      <c r="E119" s="208" t="s">
        <v>136</v>
      </c>
      <c r="F119" s="174"/>
      <c r="G119" s="174"/>
      <c r="H119" s="174"/>
      <c r="L119" s="16"/>
    </row>
    <row r="120" spans="2:12" ht="12" customHeight="1">
      <c r="B120" s="16"/>
      <c r="C120" s="22" t="s">
        <v>137</v>
      </c>
      <c r="L120" s="16"/>
    </row>
    <row r="121" spans="2:12" s="1" customFormat="1" ht="16.5" customHeight="1">
      <c r="B121" s="25"/>
      <c r="E121" s="191" t="s">
        <v>515</v>
      </c>
      <c r="F121" s="210"/>
      <c r="G121" s="210"/>
      <c r="H121" s="210"/>
      <c r="L121" s="25"/>
    </row>
    <row r="122" spans="2:12" s="1" customFormat="1" ht="12" customHeight="1">
      <c r="B122" s="25"/>
      <c r="C122" s="22" t="s">
        <v>139</v>
      </c>
      <c r="L122" s="25"/>
    </row>
    <row r="123" spans="2:12" s="1" customFormat="1" ht="16.5" customHeight="1">
      <c r="B123" s="25"/>
      <c r="E123" s="204" t="str">
        <f>E13</f>
        <v>1 - Sanácia vlhkosti stien</v>
      </c>
      <c r="F123" s="210"/>
      <c r="G123" s="210"/>
      <c r="H123" s="210"/>
      <c r="L123" s="25"/>
    </row>
    <row r="124" spans="2:12" s="1" customFormat="1" ht="6.95" customHeight="1">
      <c r="B124" s="25"/>
      <c r="L124" s="25"/>
    </row>
    <row r="125" spans="2:12" s="1" customFormat="1" ht="12" customHeight="1">
      <c r="B125" s="25"/>
      <c r="C125" s="22" t="s">
        <v>17</v>
      </c>
      <c r="F125" s="20" t="str">
        <f>F16</f>
        <v>Vyšná Sitnica súp. č.: 1, parcela č.: KN-C 178</v>
      </c>
      <c r="I125" s="22" t="s">
        <v>19</v>
      </c>
      <c r="J125" s="48">
        <f>IF(J16="","",J16)</f>
        <v>45566</v>
      </c>
      <c r="L125" s="25"/>
    </row>
    <row r="126" spans="2:12" s="1" customFormat="1" ht="6.95" customHeight="1">
      <c r="B126" s="25"/>
      <c r="L126" s="25"/>
    </row>
    <row r="127" spans="2:12" s="1" customFormat="1" ht="15.2" customHeight="1">
      <c r="B127" s="25"/>
      <c r="C127" s="22" t="s">
        <v>20</v>
      </c>
      <c r="F127" s="20" t="str">
        <f>E19</f>
        <v xml:space="preserve"> </v>
      </c>
      <c r="I127" s="22" t="s">
        <v>24</v>
      </c>
      <c r="J127" s="23" t="str">
        <f>E25</f>
        <v>Ing. Rastislav Chamaj</v>
      </c>
      <c r="L127" s="25"/>
    </row>
    <row r="128" spans="2:12" s="1" customFormat="1" ht="15.2" customHeight="1">
      <c r="B128" s="25"/>
      <c r="C128" s="22" t="s">
        <v>23</v>
      </c>
      <c r="F128" s="20" t="str">
        <f>IF(E22="","",E22)</f>
        <v>ZOYTEC s.r.o. Okružná 3032/33, Prešov 080 01</v>
      </c>
      <c r="I128" s="22" t="s">
        <v>26</v>
      </c>
      <c r="J128" s="23" t="str">
        <f>E28</f>
        <v>Ing. Ján Hlinka</v>
      </c>
      <c r="L128" s="25"/>
    </row>
    <row r="129" spans="2:65" s="1" customFormat="1" ht="10.35" customHeight="1">
      <c r="B129" s="25"/>
      <c r="L129" s="25"/>
    </row>
    <row r="130" spans="2:65" s="10" customFormat="1" ht="29.25" customHeight="1">
      <c r="B130" s="115"/>
      <c r="C130" s="116" t="s">
        <v>157</v>
      </c>
      <c r="D130" s="117" t="s">
        <v>53</v>
      </c>
      <c r="E130" s="117" t="s">
        <v>49</v>
      </c>
      <c r="F130" s="117" t="s">
        <v>50</v>
      </c>
      <c r="G130" s="117" t="s">
        <v>158</v>
      </c>
      <c r="H130" s="117" t="s">
        <v>159</v>
      </c>
      <c r="I130" s="117" t="s">
        <v>160</v>
      </c>
      <c r="J130" s="118" t="s">
        <v>147</v>
      </c>
      <c r="K130" s="119" t="s">
        <v>161</v>
      </c>
      <c r="L130" s="115"/>
      <c r="M130" s="55" t="s">
        <v>1</v>
      </c>
      <c r="N130" s="56" t="s">
        <v>32</v>
      </c>
      <c r="O130" s="56" t="s">
        <v>162</v>
      </c>
      <c r="P130" s="56" t="s">
        <v>163</v>
      </c>
      <c r="Q130" s="56" t="s">
        <v>164</v>
      </c>
      <c r="R130" s="56" t="s">
        <v>165</v>
      </c>
      <c r="S130" s="56" t="s">
        <v>166</v>
      </c>
      <c r="T130" s="57" t="s">
        <v>167</v>
      </c>
    </row>
    <row r="131" spans="2:65" s="1" customFormat="1" ht="22.9" customHeight="1">
      <c r="B131" s="25"/>
      <c r="C131" s="60" t="s">
        <v>148</v>
      </c>
      <c r="J131" s="120">
        <f>BK131</f>
        <v>15132.630000000001</v>
      </c>
      <c r="L131" s="25"/>
      <c r="M131" s="58"/>
      <c r="N131" s="49"/>
      <c r="O131" s="49"/>
      <c r="P131" s="121">
        <f>P132+P148</f>
        <v>0</v>
      </c>
      <c r="Q131" s="49"/>
      <c r="R131" s="121">
        <f>R132+R148</f>
        <v>0</v>
      </c>
      <c r="S131" s="49"/>
      <c r="T131" s="122">
        <f>T132+T148</f>
        <v>0</v>
      </c>
      <c r="AT131" s="13" t="s">
        <v>67</v>
      </c>
      <c r="AU131" s="13" t="s">
        <v>149</v>
      </c>
      <c r="BK131" s="123">
        <f>BK132+BK148</f>
        <v>15132.630000000001</v>
      </c>
    </row>
    <row r="132" spans="2:65" s="11" customFormat="1" ht="25.9" customHeight="1">
      <c r="B132" s="124"/>
      <c r="D132" s="125" t="s">
        <v>67</v>
      </c>
      <c r="E132" s="126" t="s">
        <v>168</v>
      </c>
      <c r="F132" s="126" t="s">
        <v>169</v>
      </c>
      <c r="J132" s="127">
        <f>BK132</f>
        <v>14314.900000000001</v>
      </c>
      <c r="L132" s="124"/>
      <c r="M132" s="128"/>
      <c r="P132" s="129">
        <f>P133+P137+P142+P146</f>
        <v>0</v>
      </c>
      <c r="R132" s="129">
        <f>R133+R137+R142+R146</f>
        <v>0</v>
      </c>
      <c r="T132" s="130">
        <f>T133+T137+T142+T146</f>
        <v>0</v>
      </c>
      <c r="AR132" s="125" t="s">
        <v>75</v>
      </c>
      <c r="AT132" s="131" t="s">
        <v>67</v>
      </c>
      <c r="AU132" s="131" t="s">
        <v>68</v>
      </c>
      <c r="AY132" s="125" t="s">
        <v>170</v>
      </c>
      <c r="BK132" s="132">
        <f>BK133+BK137+BK142+BK146</f>
        <v>14314.900000000001</v>
      </c>
    </row>
    <row r="133" spans="2:65" s="11" customFormat="1" ht="22.9" customHeight="1">
      <c r="B133" s="124"/>
      <c r="D133" s="125" t="s">
        <v>67</v>
      </c>
      <c r="E133" s="147" t="s">
        <v>75</v>
      </c>
      <c r="F133" s="147" t="s">
        <v>520</v>
      </c>
      <c r="J133" s="148">
        <f>BK133</f>
        <v>4048.9700000000003</v>
      </c>
      <c r="L133" s="124"/>
      <c r="M133" s="128"/>
      <c r="P133" s="129">
        <f>SUM(P134:P136)</f>
        <v>0</v>
      </c>
      <c r="R133" s="129">
        <f>SUM(R134:R136)</f>
        <v>0</v>
      </c>
      <c r="T133" s="130">
        <f>SUM(T134:T136)</f>
        <v>0</v>
      </c>
      <c r="AR133" s="125" t="s">
        <v>75</v>
      </c>
      <c r="AT133" s="131" t="s">
        <v>67</v>
      </c>
      <c r="AU133" s="131" t="s">
        <v>75</v>
      </c>
      <c r="AY133" s="125" t="s">
        <v>170</v>
      </c>
      <c r="BK133" s="132">
        <f>SUM(BK134:BK136)</f>
        <v>4048.9700000000003</v>
      </c>
    </row>
    <row r="134" spans="2:65" s="1" customFormat="1" ht="24.2" customHeight="1">
      <c r="B134" s="133"/>
      <c r="C134" s="134" t="s">
        <v>75</v>
      </c>
      <c r="D134" s="134" t="s">
        <v>171</v>
      </c>
      <c r="E134" s="135" t="s">
        <v>521</v>
      </c>
      <c r="F134" s="136" t="s">
        <v>522</v>
      </c>
      <c r="G134" s="137" t="s">
        <v>523</v>
      </c>
      <c r="H134" s="138">
        <v>39.375999999999998</v>
      </c>
      <c r="I134" s="139">
        <v>93.15</v>
      </c>
      <c r="J134" s="139">
        <f>ROUND(I134*H134,2)</f>
        <v>3667.87</v>
      </c>
      <c r="K134" s="140"/>
      <c r="L134" s="25"/>
      <c r="M134" s="141" t="s">
        <v>1</v>
      </c>
      <c r="N134" s="142" t="s">
        <v>34</v>
      </c>
      <c r="O134" s="143">
        <v>0</v>
      </c>
      <c r="P134" s="143">
        <f>O134*H134</f>
        <v>0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AR134" s="145" t="s">
        <v>97</v>
      </c>
      <c r="AT134" s="145" t="s">
        <v>171</v>
      </c>
      <c r="AU134" s="145" t="s">
        <v>79</v>
      </c>
      <c r="AY134" s="13" t="s">
        <v>170</v>
      </c>
      <c r="BE134" s="146">
        <f>IF(N134="základná",J134,0)</f>
        <v>0</v>
      </c>
      <c r="BF134" s="146">
        <f>IF(N134="znížená",J134,0)</f>
        <v>3667.87</v>
      </c>
      <c r="BG134" s="146">
        <f>IF(N134="zákl. prenesená",J134,0)</f>
        <v>0</v>
      </c>
      <c r="BH134" s="146">
        <f>IF(N134="zníž. prenesená",J134,0)</f>
        <v>0</v>
      </c>
      <c r="BI134" s="146">
        <f>IF(N134="nulová",J134,0)</f>
        <v>0</v>
      </c>
      <c r="BJ134" s="13" t="s">
        <v>79</v>
      </c>
      <c r="BK134" s="146">
        <f>ROUND(I134*H134,2)</f>
        <v>3667.87</v>
      </c>
      <c r="BL134" s="13" t="s">
        <v>97</v>
      </c>
      <c r="BM134" s="145" t="s">
        <v>524</v>
      </c>
    </row>
    <row r="135" spans="2:65" s="1" customFormat="1" ht="24.2" customHeight="1">
      <c r="B135" s="133"/>
      <c r="C135" s="134" t="s">
        <v>79</v>
      </c>
      <c r="D135" s="134" t="s">
        <v>171</v>
      </c>
      <c r="E135" s="135" t="s">
        <v>525</v>
      </c>
      <c r="F135" s="136" t="s">
        <v>526</v>
      </c>
      <c r="G135" s="137" t="s">
        <v>523</v>
      </c>
      <c r="H135" s="138">
        <v>11.813000000000001</v>
      </c>
      <c r="I135" s="139">
        <v>19.22</v>
      </c>
      <c r="J135" s="139">
        <f>ROUND(I135*H135,2)</f>
        <v>227.05</v>
      </c>
      <c r="K135" s="140"/>
      <c r="L135" s="25"/>
      <c r="M135" s="141" t="s">
        <v>1</v>
      </c>
      <c r="N135" s="142" t="s">
        <v>34</v>
      </c>
      <c r="O135" s="143">
        <v>0</v>
      </c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AR135" s="145" t="s">
        <v>97</v>
      </c>
      <c r="AT135" s="145" t="s">
        <v>171</v>
      </c>
      <c r="AU135" s="145" t="s">
        <v>79</v>
      </c>
      <c r="AY135" s="13" t="s">
        <v>170</v>
      </c>
      <c r="BE135" s="146">
        <f>IF(N135="základná",J135,0)</f>
        <v>0</v>
      </c>
      <c r="BF135" s="146">
        <f>IF(N135="znížená",J135,0)</f>
        <v>227.05</v>
      </c>
      <c r="BG135" s="146">
        <f>IF(N135="zákl. prenesená",J135,0)</f>
        <v>0</v>
      </c>
      <c r="BH135" s="146">
        <f>IF(N135="zníž. prenesená",J135,0)</f>
        <v>0</v>
      </c>
      <c r="BI135" s="146">
        <f>IF(N135="nulová",J135,0)</f>
        <v>0</v>
      </c>
      <c r="BJ135" s="13" t="s">
        <v>79</v>
      </c>
      <c r="BK135" s="146">
        <f>ROUND(I135*H135,2)</f>
        <v>227.05</v>
      </c>
      <c r="BL135" s="13" t="s">
        <v>97</v>
      </c>
      <c r="BM135" s="145" t="s">
        <v>527</v>
      </c>
    </row>
    <row r="136" spans="2:65" s="1" customFormat="1" ht="33" customHeight="1">
      <c r="B136" s="133"/>
      <c r="C136" s="134" t="s">
        <v>83</v>
      </c>
      <c r="D136" s="134" t="s">
        <v>171</v>
      </c>
      <c r="E136" s="135" t="s">
        <v>528</v>
      </c>
      <c r="F136" s="136" t="s">
        <v>529</v>
      </c>
      <c r="G136" s="137" t="s">
        <v>523</v>
      </c>
      <c r="H136" s="138">
        <v>30.146999999999998</v>
      </c>
      <c r="I136" s="139">
        <v>5.1100000000000003</v>
      </c>
      <c r="J136" s="139">
        <f>ROUND(I136*H136,2)</f>
        <v>154.05000000000001</v>
      </c>
      <c r="K136" s="140"/>
      <c r="L136" s="25"/>
      <c r="M136" s="141" t="s">
        <v>1</v>
      </c>
      <c r="N136" s="142" t="s">
        <v>34</v>
      </c>
      <c r="O136" s="143">
        <v>0</v>
      </c>
      <c r="P136" s="143">
        <f>O136*H136</f>
        <v>0</v>
      </c>
      <c r="Q136" s="143">
        <v>0</v>
      </c>
      <c r="R136" s="143">
        <f>Q136*H136</f>
        <v>0</v>
      </c>
      <c r="S136" s="143">
        <v>0</v>
      </c>
      <c r="T136" s="144">
        <f>S136*H136</f>
        <v>0</v>
      </c>
      <c r="AR136" s="145" t="s">
        <v>97</v>
      </c>
      <c r="AT136" s="145" t="s">
        <v>171</v>
      </c>
      <c r="AU136" s="145" t="s">
        <v>79</v>
      </c>
      <c r="AY136" s="13" t="s">
        <v>170</v>
      </c>
      <c r="BE136" s="146">
        <f>IF(N136="základná",J136,0)</f>
        <v>0</v>
      </c>
      <c r="BF136" s="146">
        <f>IF(N136="znížená",J136,0)</f>
        <v>154.05000000000001</v>
      </c>
      <c r="BG136" s="146">
        <f>IF(N136="zákl. prenesená",J136,0)</f>
        <v>0</v>
      </c>
      <c r="BH136" s="146">
        <f>IF(N136="zníž. prenesená",J136,0)</f>
        <v>0</v>
      </c>
      <c r="BI136" s="146">
        <f>IF(N136="nulová",J136,0)</f>
        <v>0</v>
      </c>
      <c r="BJ136" s="13" t="s">
        <v>79</v>
      </c>
      <c r="BK136" s="146">
        <f>ROUND(I136*H136,2)</f>
        <v>154.05000000000001</v>
      </c>
      <c r="BL136" s="13" t="s">
        <v>97</v>
      </c>
      <c r="BM136" s="145" t="s">
        <v>530</v>
      </c>
    </row>
    <row r="137" spans="2:65" s="11" customFormat="1" ht="22.9" customHeight="1">
      <c r="B137" s="124"/>
      <c r="D137" s="125" t="s">
        <v>67</v>
      </c>
      <c r="E137" s="147" t="s">
        <v>79</v>
      </c>
      <c r="F137" s="147" t="s">
        <v>531</v>
      </c>
      <c r="J137" s="148">
        <f>BK137</f>
        <v>1348.8600000000001</v>
      </c>
      <c r="L137" s="124"/>
      <c r="M137" s="128"/>
      <c r="P137" s="129">
        <f>SUM(P138:P141)</f>
        <v>0</v>
      </c>
      <c r="R137" s="129">
        <f>SUM(R138:R141)</f>
        <v>0</v>
      </c>
      <c r="T137" s="130">
        <f>SUM(T138:T141)</f>
        <v>0</v>
      </c>
      <c r="AR137" s="125" t="s">
        <v>75</v>
      </c>
      <c r="AT137" s="131" t="s">
        <v>67</v>
      </c>
      <c r="AU137" s="131" t="s">
        <v>75</v>
      </c>
      <c r="AY137" s="125" t="s">
        <v>170</v>
      </c>
      <c r="BK137" s="132">
        <f>SUM(BK138:BK141)</f>
        <v>1348.8600000000001</v>
      </c>
    </row>
    <row r="138" spans="2:65" s="1" customFormat="1" ht="33" customHeight="1">
      <c r="B138" s="133"/>
      <c r="C138" s="134" t="s">
        <v>97</v>
      </c>
      <c r="D138" s="134" t="s">
        <v>171</v>
      </c>
      <c r="E138" s="135" t="s">
        <v>532</v>
      </c>
      <c r="F138" s="136" t="s">
        <v>533</v>
      </c>
      <c r="G138" s="137" t="s">
        <v>523</v>
      </c>
      <c r="H138" s="138">
        <v>9.2289999999999992</v>
      </c>
      <c r="I138" s="139">
        <v>42.85</v>
      </c>
      <c r="J138" s="139">
        <f>ROUND(I138*H138,2)</f>
        <v>395.46</v>
      </c>
      <c r="K138" s="140"/>
      <c r="L138" s="25"/>
      <c r="M138" s="141" t="s">
        <v>1</v>
      </c>
      <c r="N138" s="142" t="s">
        <v>34</v>
      </c>
      <c r="O138" s="143">
        <v>0</v>
      </c>
      <c r="P138" s="143">
        <f>O138*H138</f>
        <v>0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AR138" s="145" t="s">
        <v>97</v>
      </c>
      <c r="AT138" s="145" t="s">
        <v>171</v>
      </c>
      <c r="AU138" s="145" t="s">
        <v>79</v>
      </c>
      <c r="AY138" s="13" t="s">
        <v>170</v>
      </c>
      <c r="BE138" s="146">
        <f>IF(N138="základná",J138,0)</f>
        <v>0</v>
      </c>
      <c r="BF138" s="146">
        <f>IF(N138="znížená",J138,0)</f>
        <v>395.46</v>
      </c>
      <c r="BG138" s="146">
        <f>IF(N138="zákl. prenesená",J138,0)</f>
        <v>0</v>
      </c>
      <c r="BH138" s="146">
        <f>IF(N138="zníž. prenesená",J138,0)</f>
        <v>0</v>
      </c>
      <c r="BI138" s="146">
        <f>IF(N138="nulová",J138,0)</f>
        <v>0</v>
      </c>
      <c r="BJ138" s="13" t="s">
        <v>79</v>
      </c>
      <c r="BK138" s="146">
        <f>ROUND(I138*H138,2)</f>
        <v>395.46</v>
      </c>
      <c r="BL138" s="13" t="s">
        <v>97</v>
      </c>
      <c r="BM138" s="145" t="s">
        <v>534</v>
      </c>
    </row>
    <row r="139" spans="2:65" s="1" customFormat="1" ht="33" customHeight="1">
      <c r="B139" s="133"/>
      <c r="C139" s="134" t="s">
        <v>104</v>
      </c>
      <c r="D139" s="134" t="s">
        <v>171</v>
      </c>
      <c r="E139" s="135" t="s">
        <v>535</v>
      </c>
      <c r="F139" s="136" t="s">
        <v>536</v>
      </c>
      <c r="G139" s="137" t="s">
        <v>174</v>
      </c>
      <c r="H139" s="138">
        <v>104.593</v>
      </c>
      <c r="I139" s="139">
        <v>2.09</v>
      </c>
      <c r="J139" s="139">
        <f>ROUND(I139*H139,2)</f>
        <v>218.6</v>
      </c>
      <c r="K139" s="140"/>
      <c r="L139" s="25"/>
      <c r="M139" s="141" t="s">
        <v>1</v>
      </c>
      <c r="N139" s="142" t="s">
        <v>34</v>
      </c>
      <c r="O139" s="143">
        <v>0</v>
      </c>
      <c r="P139" s="143">
        <f>O139*H139</f>
        <v>0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AR139" s="145" t="s">
        <v>97</v>
      </c>
      <c r="AT139" s="145" t="s">
        <v>171</v>
      </c>
      <c r="AU139" s="145" t="s">
        <v>79</v>
      </c>
      <c r="AY139" s="13" t="s">
        <v>170</v>
      </c>
      <c r="BE139" s="146">
        <f>IF(N139="základná",J139,0)</f>
        <v>0</v>
      </c>
      <c r="BF139" s="146">
        <f>IF(N139="znížená",J139,0)</f>
        <v>218.6</v>
      </c>
      <c r="BG139" s="146">
        <f>IF(N139="zákl. prenesená",J139,0)</f>
        <v>0</v>
      </c>
      <c r="BH139" s="146">
        <f>IF(N139="zníž. prenesená",J139,0)</f>
        <v>0</v>
      </c>
      <c r="BI139" s="146">
        <f>IF(N139="nulová",J139,0)</f>
        <v>0</v>
      </c>
      <c r="BJ139" s="13" t="s">
        <v>79</v>
      </c>
      <c r="BK139" s="146">
        <f>ROUND(I139*H139,2)</f>
        <v>218.6</v>
      </c>
      <c r="BL139" s="13" t="s">
        <v>97</v>
      </c>
      <c r="BM139" s="145" t="s">
        <v>537</v>
      </c>
    </row>
    <row r="140" spans="2:65" s="1" customFormat="1" ht="16.5" customHeight="1">
      <c r="B140" s="133"/>
      <c r="C140" s="149" t="s">
        <v>108</v>
      </c>
      <c r="D140" s="149" t="s">
        <v>230</v>
      </c>
      <c r="E140" s="150" t="s">
        <v>538</v>
      </c>
      <c r="F140" s="151" t="s">
        <v>539</v>
      </c>
      <c r="G140" s="152" t="s">
        <v>174</v>
      </c>
      <c r="H140" s="153">
        <v>120.282</v>
      </c>
      <c r="I140" s="154">
        <v>1.71</v>
      </c>
      <c r="J140" s="154">
        <f>ROUND(I140*H140,2)</f>
        <v>205.68</v>
      </c>
      <c r="K140" s="155"/>
      <c r="L140" s="156"/>
      <c r="M140" s="157" t="s">
        <v>1</v>
      </c>
      <c r="N140" s="158" t="s">
        <v>34</v>
      </c>
      <c r="O140" s="143">
        <v>0</v>
      </c>
      <c r="P140" s="143">
        <f>O140*H140</f>
        <v>0</v>
      </c>
      <c r="Q140" s="143">
        <v>0</v>
      </c>
      <c r="R140" s="143">
        <f>Q140*H140</f>
        <v>0</v>
      </c>
      <c r="S140" s="143">
        <v>0</v>
      </c>
      <c r="T140" s="144">
        <f>S140*H140</f>
        <v>0</v>
      </c>
      <c r="AR140" s="145" t="s">
        <v>196</v>
      </c>
      <c r="AT140" s="145" t="s">
        <v>230</v>
      </c>
      <c r="AU140" s="145" t="s">
        <v>79</v>
      </c>
      <c r="AY140" s="13" t="s">
        <v>170</v>
      </c>
      <c r="BE140" s="146">
        <f>IF(N140="základná",J140,0)</f>
        <v>0</v>
      </c>
      <c r="BF140" s="146">
        <f>IF(N140="znížená",J140,0)</f>
        <v>205.68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79</v>
      </c>
      <c r="BK140" s="146">
        <f>ROUND(I140*H140,2)</f>
        <v>205.68</v>
      </c>
      <c r="BL140" s="13" t="s">
        <v>97</v>
      </c>
      <c r="BM140" s="145" t="s">
        <v>540</v>
      </c>
    </row>
    <row r="141" spans="2:65" s="1" customFormat="1" ht="21.75" customHeight="1">
      <c r="B141" s="133"/>
      <c r="C141" s="134" t="s">
        <v>113</v>
      </c>
      <c r="D141" s="134" t="s">
        <v>171</v>
      </c>
      <c r="E141" s="135" t="s">
        <v>541</v>
      </c>
      <c r="F141" s="136" t="s">
        <v>542</v>
      </c>
      <c r="G141" s="137" t="s">
        <v>182</v>
      </c>
      <c r="H141" s="138">
        <v>123.05</v>
      </c>
      <c r="I141" s="139">
        <v>4.3</v>
      </c>
      <c r="J141" s="139">
        <f>ROUND(I141*H141,2)</f>
        <v>529.12</v>
      </c>
      <c r="K141" s="140"/>
      <c r="L141" s="25"/>
      <c r="M141" s="141" t="s">
        <v>1</v>
      </c>
      <c r="N141" s="142" t="s">
        <v>34</v>
      </c>
      <c r="O141" s="143">
        <v>0</v>
      </c>
      <c r="P141" s="143">
        <f>O141*H141</f>
        <v>0</v>
      </c>
      <c r="Q141" s="143">
        <v>0</v>
      </c>
      <c r="R141" s="143">
        <f>Q141*H141</f>
        <v>0</v>
      </c>
      <c r="S141" s="143">
        <v>0</v>
      </c>
      <c r="T141" s="144">
        <f>S141*H141</f>
        <v>0</v>
      </c>
      <c r="AR141" s="145" t="s">
        <v>97</v>
      </c>
      <c r="AT141" s="145" t="s">
        <v>171</v>
      </c>
      <c r="AU141" s="145" t="s">
        <v>79</v>
      </c>
      <c r="AY141" s="13" t="s">
        <v>170</v>
      </c>
      <c r="BE141" s="146">
        <f>IF(N141="základná",J141,0)</f>
        <v>0</v>
      </c>
      <c r="BF141" s="146">
        <f>IF(N141="znížená",J141,0)</f>
        <v>529.12</v>
      </c>
      <c r="BG141" s="146">
        <f>IF(N141="zákl. prenesená",J141,0)</f>
        <v>0</v>
      </c>
      <c r="BH141" s="146">
        <f>IF(N141="zníž. prenesená",J141,0)</f>
        <v>0</v>
      </c>
      <c r="BI141" s="146">
        <f>IF(N141="nulová",J141,0)</f>
        <v>0</v>
      </c>
      <c r="BJ141" s="13" t="s">
        <v>79</v>
      </c>
      <c r="BK141" s="146">
        <f>ROUND(I141*H141,2)</f>
        <v>529.12</v>
      </c>
      <c r="BL141" s="13" t="s">
        <v>97</v>
      </c>
      <c r="BM141" s="145" t="s">
        <v>543</v>
      </c>
    </row>
    <row r="142" spans="2:65" s="11" customFormat="1" ht="22.9" customHeight="1">
      <c r="B142" s="124"/>
      <c r="D142" s="125" t="s">
        <v>67</v>
      </c>
      <c r="E142" s="147" t="s">
        <v>108</v>
      </c>
      <c r="F142" s="147" t="s">
        <v>204</v>
      </c>
      <c r="J142" s="148">
        <f>BK142</f>
        <v>8657.760000000002</v>
      </c>
      <c r="L142" s="124"/>
      <c r="M142" s="128"/>
      <c r="P142" s="129">
        <f>SUM(P143:P145)</f>
        <v>0</v>
      </c>
      <c r="R142" s="129">
        <f>SUM(R143:R145)</f>
        <v>0</v>
      </c>
      <c r="T142" s="130">
        <f>SUM(T143:T145)</f>
        <v>0</v>
      </c>
      <c r="AR142" s="125" t="s">
        <v>75</v>
      </c>
      <c r="AT142" s="131" t="s">
        <v>67</v>
      </c>
      <c r="AU142" s="131" t="s">
        <v>75</v>
      </c>
      <c r="AY142" s="125" t="s">
        <v>170</v>
      </c>
      <c r="BK142" s="132">
        <f>SUM(BK143:BK145)</f>
        <v>8657.760000000002</v>
      </c>
    </row>
    <row r="143" spans="2:65" s="1" customFormat="1" ht="24.2" customHeight="1">
      <c r="B143" s="133"/>
      <c r="C143" s="134" t="s">
        <v>196</v>
      </c>
      <c r="D143" s="134" t="s">
        <v>171</v>
      </c>
      <c r="E143" s="135" t="s">
        <v>544</v>
      </c>
      <c r="F143" s="136" t="s">
        <v>545</v>
      </c>
      <c r="G143" s="137" t="s">
        <v>174</v>
      </c>
      <c r="H143" s="138">
        <v>90.203999999999994</v>
      </c>
      <c r="I143" s="139">
        <v>33.82</v>
      </c>
      <c r="J143" s="139">
        <f>ROUND(I143*H143,2)</f>
        <v>3050.7</v>
      </c>
      <c r="K143" s="140"/>
      <c r="L143" s="25"/>
      <c r="M143" s="141" t="s">
        <v>1</v>
      </c>
      <c r="N143" s="142" t="s">
        <v>34</v>
      </c>
      <c r="O143" s="143">
        <v>0</v>
      </c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AR143" s="145" t="s">
        <v>97</v>
      </c>
      <c r="AT143" s="145" t="s">
        <v>171</v>
      </c>
      <c r="AU143" s="145" t="s">
        <v>79</v>
      </c>
      <c r="AY143" s="13" t="s">
        <v>170</v>
      </c>
      <c r="BE143" s="146">
        <f>IF(N143="základná",J143,0)</f>
        <v>0</v>
      </c>
      <c r="BF143" s="146">
        <f>IF(N143="znížená",J143,0)</f>
        <v>3050.7</v>
      </c>
      <c r="BG143" s="146">
        <f>IF(N143="zákl. prenesená",J143,0)</f>
        <v>0</v>
      </c>
      <c r="BH143" s="146">
        <f>IF(N143="zníž. prenesená",J143,0)</f>
        <v>0</v>
      </c>
      <c r="BI143" s="146">
        <f>IF(N143="nulová",J143,0)</f>
        <v>0</v>
      </c>
      <c r="BJ143" s="13" t="s">
        <v>79</v>
      </c>
      <c r="BK143" s="146">
        <f>ROUND(I143*H143,2)</f>
        <v>3050.7</v>
      </c>
      <c r="BL143" s="13" t="s">
        <v>97</v>
      </c>
      <c r="BM143" s="145" t="s">
        <v>546</v>
      </c>
    </row>
    <row r="144" spans="2:65" s="1" customFormat="1" ht="37.9" customHeight="1">
      <c r="B144" s="133"/>
      <c r="C144" s="134" t="s">
        <v>200</v>
      </c>
      <c r="D144" s="134" t="s">
        <v>171</v>
      </c>
      <c r="E144" s="135" t="s">
        <v>547</v>
      </c>
      <c r="F144" s="136" t="s">
        <v>548</v>
      </c>
      <c r="G144" s="137" t="s">
        <v>174</v>
      </c>
      <c r="H144" s="138">
        <v>89.266000000000005</v>
      </c>
      <c r="I144" s="139">
        <v>62.44</v>
      </c>
      <c r="J144" s="139">
        <f>ROUND(I144*H144,2)</f>
        <v>5573.77</v>
      </c>
      <c r="K144" s="140"/>
      <c r="L144" s="25"/>
      <c r="M144" s="141" t="s">
        <v>1</v>
      </c>
      <c r="N144" s="142" t="s">
        <v>34</v>
      </c>
      <c r="O144" s="143">
        <v>0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97</v>
      </c>
      <c r="AT144" s="145" t="s">
        <v>171</v>
      </c>
      <c r="AU144" s="145" t="s">
        <v>79</v>
      </c>
      <c r="AY144" s="13" t="s">
        <v>170</v>
      </c>
      <c r="BE144" s="146">
        <f>IF(N144="základná",J144,0)</f>
        <v>0</v>
      </c>
      <c r="BF144" s="146">
        <f>IF(N144="znížená",J144,0)</f>
        <v>5573.77</v>
      </c>
      <c r="BG144" s="146">
        <f>IF(N144="zákl. prenesená",J144,0)</f>
        <v>0</v>
      </c>
      <c r="BH144" s="146">
        <f>IF(N144="zníž. prenesená",J144,0)</f>
        <v>0</v>
      </c>
      <c r="BI144" s="146">
        <f>IF(N144="nulová",J144,0)</f>
        <v>0</v>
      </c>
      <c r="BJ144" s="13" t="s">
        <v>79</v>
      </c>
      <c r="BK144" s="146">
        <f>ROUND(I144*H144,2)</f>
        <v>5573.77</v>
      </c>
      <c r="BL144" s="13" t="s">
        <v>97</v>
      </c>
      <c r="BM144" s="145" t="s">
        <v>549</v>
      </c>
    </row>
    <row r="145" spans="2:65" s="1" customFormat="1" ht="37.9" customHeight="1">
      <c r="B145" s="133"/>
      <c r="C145" s="134" t="s">
        <v>205</v>
      </c>
      <c r="D145" s="134" t="s">
        <v>171</v>
      </c>
      <c r="E145" s="135" t="s">
        <v>550</v>
      </c>
      <c r="F145" s="136" t="s">
        <v>551</v>
      </c>
      <c r="G145" s="137" t="s">
        <v>174</v>
      </c>
      <c r="H145" s="138">
        <v>0.93799999999999994</v>
      </c>
      <c r="I145" s="139">
        <v>35.49</v>
      </c>
      <c r="J145" s="139">
        <f>ROUND(I145*H145,2)</f>
        <v>33.29</v>
      </c>
      <c r="K145" s="140"/>
      <c r="L145" s="25"/>
      <c r="M145" s="141" t="s">
        <v>1</v>
      </c>
      <c r="N145" s="142" t="s">
        <v>34</v>
      </c>
      <c r="O145" s="143">
        <v>0</v>
      </c>
      <c r="P145" s="143">
        <f>O145*H145</f>
        <v>0</v>
      </c>
      <c r="Q145" s="143">
        <v>0</v>
      </c>
      <c r="R145" s="143">
        <f>Q145*H145</f>
        <v>0</v>
      </c>
      <c r="S145" s="143">
        <v>0</v>
      </c>
      <c r="T145" s="144">
        <f>S145*H145</f>
        <v>0</v>
      </c>
      <c r="AR145" s="145" t="s">
        <v>97</v>
      </c>
      <c r="AT145" s="145" t="s">
        <v>171</v>
      </c>
      <c r="AU145" s="145" t="s">
        <v>79</v>
      </c>
      <c r="AY145" s="13" t="s">
        <v>170</v>
      </c>
      <c r="BE145" s="146">
        <f>IF(N145="základná",J145,0)</f>
        <v>0</v>
      </c>
      <c r="BF145" s="146">
        <f>IF(N145="znížená",J145,0)</f>
        <v>33.29</v>
      </c>
      <c r="BG145" s="146">
        <f>IF(N145="zákl. prenesená",J145,0)</f>
        <v>0</v>
      </c>
      <c r="BH145" s="146">
        <f>IF(N145="zníž. prenesená",J145,0)</f>
        <v>0</v>
      </c>
      <c r="BI145" s="146">
        <f>IF(N145="nulová",J145,0)</f>
        <v>0</v>
      </c>
      <c r="BJ145" s="13" t="s">
        <v>79</v>
      </c>
      <c r="BK145" s="146">
        <f>ROUND(I145*H145,2)</f>
        <v>33.29</v>
      </c>
      <c r="BL145" s="13" t="s">
        <v>97</v>
      </c>
      <c r="BM145" s="145" t="s">
        <v>552</v>
      </c>
    </row>
    <row r="146" spans="2:65" s="11" customFormat="1" ht="22.9" customHeight="1">
      <c r="B146" s="124"/>
      <c r="D146" s="125" t="s">
        <v>67</v>
      </c>
      <c r="E146" s="147" t="s">
        <v>213</v>
      </c>
      <c r="F146" s="147" t="s">
        <v>214</v>
      </c>
      <c r="J146" s="148">
        <f>BK146</f>
        <v>259.31</v>
      </c>
      <c r="L146" s="124"/>
      <c r="M146" s="128"/>
      <c r="P146" s="129">
        <f>P147</f>
        <v>0</v>
      </c>
      <c r="R146" s="129">
        <f>R147</f>
        <v>0</v>
      </c>
      <c r="T146" s="130">
        <f>T147</f>
        <v>0</v>
      </c>
      <c r="AR146" s="125" t="s">
        <v>75</v>
      </c>
      <c r="AT146" s="131" t="s">
        <v>67</v>
      </c>
      <c r="AU146" s="131" t="s">
        <v>75</v>
      </c>
      <c r="AY146" s="125" t="s">
        <v>170</v>
      </c>
      <c r="BK146" s="132">
        <f>BK147</f>
        <v>259.31</v>
      </c>
    </row>
    <row r="147" spans="2:65" s="1" customFormat="1" ht="24.2" customHeight="1">
      <c r="B147" s="133"/>
      <c r="C147" s="134" t="s">
        <v>209</v>
      </c>
      <c r="D147" s="134" t="s">
        <v>171</v>
      </c>
      <c r="E147" s="135" t="s">
        <v>216</v>
      </c>
      <c r="F147" s="136" t="s">
        <v>217</v>
      </c>
      <c r="G147" s="137" t="s">
        <v>218</v>
      </c>
      <c r="H147" s="138">
        <v>5.3049999999999997</v>
      </c>
      <c r="I147" s="139">
        <v>48.88</v>
      </c>
      <c r="J147" s="139">
        <f>ROUND(I147*H147,2)</f>
        <v>259.31</v>
      </c>
      <c r="K147" s="140"/>
      <c r="L147" s="25"/>
      <c r="M147" s="141" t="s">
        <v>1</v>
      </c>
      <c r="N147" s="142" t="s">
        <v>34</v>
      </c>
      <c r="O147" s="143">
        <v>0</v>
      </c>
      <c r="P147" s="143">
        <f>O147*H147</f>
        <v>0</v>
      </c>
      <c r="Q147" s="143">
        <v>0</v>
      </c>
      <c r="R147" s="143">
        <f>Q147*H147</f>
        <v>0</v>
      </c>
      <c r="S147" s="143">
        <v>0</v>
      </c>
      <c r="T147" s="144">
        <f>S147*H147</f>
        <v>0</v>
      </c>
      <c r="AR147" s="145" t="s">
        <v>97</v>
      </c>
      <c r="AT147" s="145" t="s">
        <v>171</v>
      </c>
      <c r="AU147" s="145" t="s">
        <v>79</v>
      </c>
      <c r="AY147" s="13" t="s">
        <v>170</v>
      </c>
      <c r="BE147" s="146">
        <f>IF(N147="základná",J147,0)</f>
        <v>0</v>
      </c>
      <c r="BF147" s="146">
        <f>IF(N147="znížená",J147,0)</f>
        <v>259.31</v>
      </c>
      <c r="BG147" s="146">
        <f>IF(N147="zákl. prenesená",J147,0)</f>
        <v>0</v>
      </c>
      <c r="BH147" s="146">
        <f>IF(N147="zníž. prenesená",J147,0)</f>
        <v>0</v>
      </c>
      <c r="BI147" s="146">
        <f>IF(N147="nulová",J147,0)</f>
        <v>0</v>
      </c>
      <c r="BJ147" s="13" t="s">
        <v>79</v>
      </c>
      <c r="BK147" s="146">
        <f>ROUND(I147*H147,2)</f>
        <v>259.31</v>
      </c>
      <c r="BL147" s="13" t="s">
        <v>97</v>
      </c>
      <c r="BM147" s="145" t="s">
        <v>553</v>
      </c>
    </row>
    <row r="148" spans="2:65" s="11" customFormat="1" ht="25.9" customHeight="1">
      <c r="B148" s="124"/>
      <c r="D148" s="125" t="s">
        <v>67</v>
      </c>
      <c r="E148" s="126" t="s">
        <v>220</v>
      </c>
      <c r="F148" s="126" t="s">
        <v>221</v>
      </c>
      <c r="J148" s="127">
        <f>BK148</f>
        <v>817.73</v>
      </c>
      <c r="L148" s="124"/>
      <c r="M148" s="128"/>
      <c r="P148" s="129">
        <f>P149</f>
        <v>0</v>
      </c>
      <c r="R148" s="129">
        <f>R149</f>
        <v>0</v>
      </c>
      <c r="T148" s="130">
        <f>T149</f>
        <v>0</v>
      </c>
      <c r="AR148" s="125" t="s">
        <v>79</v>
      </c>
      <c r="AT148" s="131" t="s">
        <v>67</v>
      </c>
      <c r="AU148" s="131" t="s">
        <v>68</v>
      </c>
      <c r="AY148" s="125" t="s">
        <v>170</v>
      </c>
      <c r="BK148" s="132">
        <f>BK149</f>
        <v>817.73</v>
      </c>
    </row>
    <row r="149" spans="2:65" s="11" customFormat="1" ht="22.9" customHeight="1">
      <c r="B149" s="124"/>
      <c r="D149" s="125" t="s">
        <v>67</v>
      </c>
      <c r="E149" s="147" t="s">
        <v>554</v>
      </c>
      <c r="F149" s="147" t="s">
        <v>555</v>
      </c>
      <c r="J149" s="148">
        <f>BK149</f>
        <v>817.73</v>
      </c>
      <c r="L149" s="124"/>
      <c r="M149" s="128"/>
      <c r="P149" s="129">
        <f>SUM(P150:P152)</f>
        <v>0</v>
      </c>
      <c r="R149" s="129">
        <f>SUM(R150:R152)</f>
        <v>0</v>
      </c>
      <c r="T149" s="130">
        <f>SUM(T150:T152)</f>
        <v>0</v>
      </c>
      <c r="AR149" s="125" t="s">
        <v>79</v>
      </c>
      <c r="AT149" s="131" t="s">
        <v>67</v>
      </c>
      <c r="AU149" s="131" t="s">
        <v>75</v>
      </c>
      <c r="AY149" s="125" t="s">
        <v>170</v>
      </c>
      <c r="BK149" s="132">
        <f>SUM(BK150:BK152)</f>
        <v>817.73</v>
      </c>
    </row>
    <row r="150" spans="2:65" s="1" customFormat="1" ht="33" customHeight="1">
      <c r="B150" s="133"/>
      <c r="C150" s="134" t="s">
        <v>215</v>
      </c>
      <c r="D150" s="134" t="s">
        <v>171</v>
      </c>
      <c r="E150" s="135" t="s">
        <v>556</v>
      </c>
      <c r="F150" s="136" t="s">
        <v>557</v>
      </c>
      <c r="G150" s="137" t="s">
        <v>174</v>
      </c>
      <c r="H150" s="138">
        <v>123.05</v>
      </c>
      <c r="I150" s="139">
        <v>4.8099999999999996</v>
      </c>
      <c r="J150" s="139">
        <f>ROUND(I150*H150,2)</f>
        <v>591.87</v>
      </c>
      <c r="K150" s="140"/>
      <c r="L150" s="25"/>
      <c r="M150" s="141" t="s">
        <v>1</v>
      </c>
      <c r="N150" s="142" t="s">
        <v>34</v>
      </c>
      <c r="O150" s="143">
        <v>0</v>
      </c>
      <c r="P150" s="143">
        <f>O150*H150</f>
        <v>0</v>
      </c>
      <c r="Q150" s="143">
        <v>0</v>
      </c>
      <c r="R150" s="143">
        <f>Q150*H150</f>
        <v>0</v>
      </c>
      <c r="S150" s="143">
        <v>0</v>
      </c>
      <c r="T150" s="144">
        <f>S150*H150</f>
        <v>0</v>
      </c>
      <c r="AR150" s="145" t="s">
        <v>227</v>
      </c>
      <c r="AT150" s="145" t="s">
        <v>171</v>
      </c>
      <c r="AU150" s="145" t="s">
        <v>79</v>
      </c>
      <c r="AY150" s="13" t="s">
        <v>170</v>
      </c>
      <c r="BE150" s="146">
        <f>IF(N150="základná",J150,0)</f>
        <v>0</v>
      </c>
      <c r="BF150" s="146">
        <f>IF(N150="znížená",J150,0)</f>
        <v>591.87</v>
      </c>
      <c r="BG150" s="146">
        <f>IF(N150="zákl. prenesená",J150,0)</f>
        <v>0</v>
      </c>
      <c r="BH150" s="146">
        <f>IF(N150="zníž. prenesená",J150,0)</f>
        <v>0</v>
      </c>
      <c r="BI150" s="146">
        <f>IF(N150="nulová",J150,0)</f>
        <v>0</v>
      </c>
      <c r="BJ150" s="13" t="s">
        <v>79</v>
      </c>
      <c r="BK150" s="146">
        <f>ROUND(I150*H150,2)</f>
        <v>591.87</v>
      </c>
      <c r="BL150" s="13" t="s">
        <v>227</v>
      </c>
      <c r="BM150" s="145" t="s">
        <v>558</v>
      </c>
    </row>
    <row r="151" spans="2:65" s="1" customFormat="1" ht="24.2" customHeight="1">
      <c r="B151" s="133"/>
      <c r="C151" s="149" t="s">
        <v>224</v>
      </c>
      <c r="D151" s="149" t="s">
        <v>230</v>
      </c>
      <c r="E151" s="150" t="s">
        <v>559</v>
      </c>
      <c r="F151" s="151" t="s">
        <v>560</v>
      </c>
      <c r="G151" s="152" t="s">
        <v>174</v>
      </c>
      <c r="H151" s="153">
        <v>141.50800000000001</v>
      </c>
      <c r="I151" s="154">
        <v>1.46</v>
      </c>
      <c r="J151" s="154">
        <f>ROUND(I151*H151,2)</f>
        <v>206.6</v>
      </c>
      <c r="K151" s="155"/>
      <c r="L151" s="156"/>
      <c r="M151" s="157" t="s">
        <v>1</v>
      </c>
      <c r="N151" s="158" t="s">
        <v>34</v>
      </c>
      <c r="O151" s="143">
        <v>0</v>
      </c>
      <c r="P151" s="143">
        <f>O151*H151</f>
        <v>0</v>
      </c>
      <c r="Q151" s="143">
        <v>0</v>
      </c>
      <c r="R151" s="143">
        <f>Q151*H151</f>
        <v>0</v>
      </c>
      <c r="S151" s="143">
        <v>0</v>
      </c>
      <c r="T151" s="144">
        <f>S151*H151</f>
        <v>0</v>
      </c>
      <c r="AR151" s="145" t="s">
        <v>233</v>
      </c>
      <c r="AT151" s="145" t="s">
        <v>230</v>
      </c>
      <c r="AU151" s="145" t="s">
        <v>79</v>
      </c>
      <c r="AY151" s="13" t="s">
        <v>170</v>
      </c>
      <c r="BE151" s="146">
        <f>IF(N151="základná",J151,0)</f>
        <v>0</v>
      </c>
      <c r="BF151" s="146">
        <f>IF(N151="znížená",J151,0)</f>
        <v>206.6</v>
      </c>
      <c r="BG151" s="146">
        <f>IF(N151="zákl. prenesená",J151,0)</f>
        <v>0</v>
      </c>
      <c r="BH151" s="146">
        <f>IF(N151="zníž. prenesená",J151,0)</f>
        <v>0</v>
      </c>
      <c r="BI151" s="146">
        <f>IF(N151="nulová",J151,0)</f>
        <v>0</v>
      </c>
      <c r="BJ151" s="13" t="s">
        <v>79</v>
      </c>
      <c r="BK151" s="146">
        <f>ROUND(I151*H151,2)</f>
        <v>206.6</v>
      </c>
      <c r="BL151" s="13" t="s">
        <v>227</v>
      </c>
      <c r="BM151" s="145" t="s">
        <v>561</v>
      </c>
    </row>
    <row r="152" spans="2:65" s="1" customFormat="1" ht="24.2" customHeight="1">
      <c r="B152" s="133"/>
      <c r="C152" s="134" t="s">
        <v>229</v>
      </c>
      <c r="D152" s="134" t="s">
        <v>171</v>
      </c>
      <c r="E152" s="135" t="s">
        <v>562</v>
      </c>
      <c r="F152" s="136" t="s">
        <v>563</v>
      </c>
      <c r="G152" s="137" t="s">
        <v>323</v>
      </c>
      <c r="H152" s="138">
        <v>7.8</v>
      </c>
      <c r="I152" s="139">
        <v>2.4696519399999999</v>
      </c>
      <c r="J152" s="139">
        <f>ROUND(I152*H152,2)</f>
        <v>19.260000000000002</v>
      </c>
      <c r="K152" s="140"/>
      <c r="L152" s="25"/>
      <c r="M152" s="159" t="s">
        <v>1</v>
      </c>
      <c r="N152" s="160" t="s">
        <v>34</v>
      </c>
      <c r="O152" s="161">
        <v>0</v>
      </c>
      <c r="P152" s="161">
        <f>O152*H152</f>
        <v>0</v>
      </c>
      <c r="Q152" s="161">
        <v>0</v>
      </c>
      <c r="R152" s="161">
        <f>Q152*H152</f>
        <v>0</v>
      </c>
      <c r="S152" s="161">
        <v>0</v>
      </c>
      <c r="T152" s="162">
        <f>S152*H152</f>
        <v>0</v>
      </c>
      <c r="AR152" s="145" t="s">
        <v>227</v>
      </c>
      <c r="AT152" s="145" t="s">
        <v>171</v>
      </c>
      <c r="AU152" s="145" t="s">
        <v>79</v>
      </c>
      <c r="AY152" s="13" t="s">
        <v>170</v>
      </c>
      <c r="BE152" s="146">
        <f>IF(N152="základná",J152,0)</f>
        <v>0</v>
      </c>
      <c r="BF152" s="146">
        <f>IF(N152="znížená",J152,0)</f>
        <v>19.260000000000002</v>
      </c>
      <c r="BG152" s="146">
        <f>IF(N152="zákl. prenesená",J152,0)</f>
        <v>0</v>
      </c>
      <c r="BH152" s="146">
        <f>IF(N152="zníž. prenesená",J152,0)</f>
        <v>0</v>
      </c>
      <c r="BI152" s="146">
        <f>IF(N152="nulová",J152,0)</f>
        <v>0</v>
      </c>
      <c r="BJ152" s="13" t="s">
        <v>79</v>
      </c>
      <c r="BK152" s="146">
        <f>ROUND(I152*H152,2)</f>
        <v>19.260000000000002</v>
      </c>
      <c r="BL152" s="13" t="s">
        <v>227</v>
      </c>
      <c r="BM152" s="145" t="s">
        <v>564</v>
      </c>
    </row>
    <row r="153" spans="2:65" s="1" customFormat="1" ht="6.95" customHeight="1">
      <c r="B153" s="40"/>
      <c r="C153" s="41"/>
      <c r="D153" s="41"/>
      <c r="E153" s="41"/>
      <c r="F153" s="41"/>
      <c r="G153" s="41"/>
      <c r="H153" s="41"/>
      <c r="I153" s="41"/>
      <c r="J153" s="41"/>
      <c r="K153" s="41"/>
      <c r="L153" s="25"/>
    </row>
  </sheetData>
  <autoFilter ref="C130:K152" xr:uid="{00000000-0009-0000-0000-000004000000}"/>
  <mergeCells count="15">
    <mergeCell ref="E117:H117"/>
    <mergeCell ref="E121:H121"/>
    <mergeCell ref="E119:H119"/>
    <mergeCell ref="E123:H123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35"/>
  <sheetViews>
    <sheetView showGridLines="0" workbookViewId="0">
      <selection activeCell="W28" sqref="W2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3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3" t="s">
        <v>96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2:46" ht="24.95" customHeight="1">
      <c r="B4" s="16"/>
      <c r="D4" s="17" t="s">
        <v>134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16.5" customHeight="1">
      <c r="B7" s="16"/>
      <c r="E7" s="208" t="str">
        <f>'Rekapitulácia stavby'!K6</f>
        <v>Obnova budovy materskej a základnej školy Vyšná Sitnica</v>
      </c>
      <c r="F7" s="209"/>
      <c r="G7" s="209"/>
      <c r="H7" s="209"/>
      <c r="L7" s="16"/>
    </row>
    <row r="8" spans="2:46" ht="12.75">
      <c r="B8" s="16"/>
      <c r="D8" s="22" t="s">
        <v>135</v>
      </c>
      <c r="L8" s="16"/>
    </row>
    <row r="9" spans="2:46" ht="16.5" customHeight="1">
      <c r="B9" s="16"/>
      <c r="E9" s="208" t="s">
        <v>136</v>
      </c>
      <c r="F9" s="174"/>
      <c r="G9" s="174"/>
      <c r="H9" s="174"/>
      <c r="L9" s="16"/>
    </row>
    <row r="10" spans="2:46" ht="12" customHeight="1">
      <c r="B10" s="16"/>
      <c r="D10" s="22" t="s">
        <v>137</v>
      </c>
      <c r="L10" s="16"/>
    </row>
    <row r="11" spans="2:46" s="1" customFormat="1" ht="16.5" customHeight="1">
      <c r="B11" s="25"/>
      <c r="E11" s="191" t="s">
        <v>565</v>
      </c>
      <c r="F11" s="210"/>
      <c r="G11" s="210"/>
      <c r="H11" s="210"/>
      <c r="L11" s="25"/>
    </row>
    <row r="12" spans="2:46" s="1" customFormat="1" ht="12" customHeight="1">
      <c r="B12" s="25"/>
      <c r="D12" s="22" t="s">
        <v>139</v>
      </c>
      <c r="L12" s="25"/>
    </row>
    <row r="13" spans="2:46" s="1" customFormat="1" ht="30" customHeight="1">
      <c r="B13" s="25"/>
      <c r="E13" s="204" t="s">
        <v>566</v>
      </c>
      <c r="F13" s="210"/>
      <c r="G13" s="210"/>
      <c r="H13" s="210"/>
      <c r="L13" s="25"/>
    </row>
    <row r="14" spans="2:46" s="1" customFormat="1">
      <c r="B14" s="25"/>
      <c r="L14" s="25"/>
    </row>
    <row r="15" spans="2:46" s="1" customFormat="1" ht="12" customHeight="1">
      <c r="B15" s="25"/>
      <c r="D15" s="22" t="s">
        <v>15</v>
      </c>
      <c r="F15" s="20" t="s">
        <v>1</v>
      </c>
      <c r="I15" s="22" t="s">
        <v>16</v>
      </c>
      <c r="J15" s="20" t="s">
        <v>1</v>
      </c>
      <c r="L15" s="25"/>
    </row>
    <row r="16" spans="2:46" s="1" customFormat="1" ht="12" customHeight="1">
      <c r="B16" s="25"/>
      <c r="D16" s="22" t="s">
        <v>17</v>
      </c>
      <c r="F16" s="20" t="s">
        <v>141</v>
      </c>
      <c r="I16" s="22" t="s">
        <v>19</v>
      </c>
      <c r="J16" s="48">
        <f>'Rekapitulácia stavby'!AN8</f>
        <v>45566</v>
      </c>
      <c r="L16" s="25"/>
    </row>
    <row r="17" spans="2:12" s="1" customFormat="1" ht="10.9" customHeight="1">
      <c r="B17" s="25"/>
      <c r="L17" s="25"/>
    </row>
    <row r="18" spans="2:12" s="1" customFormat="1" ht="12" customHeight="1">
      <c r="B18" s="25"/>
      <c r="D18" s="22" t="s">
        <v>20</v>
      </c>
      <c r="I18" s="22" t="s">
        <v>21</v>
      </c>
      <c r="J18" s="20" t="s">
        <v>1</v>
      </c>
      <c r="L18" s="25"/>
    </row>
    <row r="19" spans="2:12" s="1" customFormat="1" ht="18" customHeight="1">
      <c r="B19" s="25"/>
      <c r="E19" s="20" t="s">
        <v>18</v>
      </c>
      <c r="I19" s="22" t="s">
        <v>22</v>
      </c>
      <c r="J19" s="20" t="s">
        <v>1</v>
      </c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2" t="s">
        <v>23</v>
      </c>
      <c r="I21" s="22" t="s">
        <v>21</v>
      </c>
      <c r="J21" s="20">
        <f>'Rekapitulácia stavby'!AN13</f>
        <v>53789059</v>
      </c>
      <c r="L21" s="25"/>
    </row>
    <row r="22" spans="2:12" s="1" customFormat="1" ht="18" customHeight="1">
      <c r="B22" s="25"/>
      <c r="E22" s="178" t="s">
        <v>1339</v>
      </c>
      <c r="F22" s="178"/>
      <c r="G22" s="178"/>
      <c r="H22" s="178"/>
      <c r="I22" s="22" t="s">
        <v>22</v>
      </c>
      <c r="J22" s="20" t="str">
        <f>'Rekapitulácia stavby'!AN14</f>
        <v>SK2121514241</v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2" t="s">
        <v>24</v>
      </c>
      <c r="I24" s="22" t="s">
        <v>21</v>
      </c>
      <c r="J24" s="20" t="s">
        <v>1</v>
      </c>
      <c r="L24" s="25"/>
    </row>
    <row r="25" spans="2:12" s="1" customFormat="1" ht="18" customHeight="1">
      <c r="B25" s="25"/>
      <c r="E25" s="20" t="s">
        <v>142</v>
      </c>
      <c r="I25" s="22" t="s">
        <v>22</v>
      </c>
      <c r="J25" s="20" t="s">
        <v>1</v>
      </c>
      <c r="L25" s="25"/>
    </row>
    <row r="26" spans="2:12" s="1" customFormat="1" ht="6.95" customHeight="1">
      <c r="B26" s="25"/>
      <c r="L26" s="25"/>
    </row>
    <row r="27" spans="2:12" s="1" customFormat="1" ht="12" customHeight="1">
      <c r="B27" s="25"/>
      <c r="D27" s="22" t="s">
        <v>26</v>
      </c>
      <c r="I27" s="22" t="s">
        <v>21</v>
      </c>
      <c r="J27" s="20" t="s">
        <v>1</v>
      </c>
      <c r="L27" s="25"/>
    </row>
    <row r="28" spans="2:12" s="1" customFormat="1" ht="18" customHeight="1">
      <c r="B28" s="25"/>
      <c r="E28" s="20" t="s">
        <v>143</v>
      </c>
      <c r="I28" s="22" t="s">
        <v>22</v>
      </c>
      <c r="J28" s="20" t="s">
        <v>1</v>
      </c>
      <c r="L28" s="25"/>
    </row>
    <row r="29" spans="2:12" s="1" customFormat="1" ht="6.95" customHeight="1">
      <c r="B29" s="25"/>
      <c r="L29" s="25"/>
    </row>
    <row r="30" spans="2:12" s="1" customFormat="1" ht="12" customHeight="1">
      <c r="B30" s="25"/>
      <c r="D30" s="22" t="s">
        <v>27</v>
      </c>
      <c r="L30" s="25"/>
    </row>
    <row r="31" spans="2:12" s="7" customFormat="1" ht="179.25" customHeight="1">
      <c r="B31" s="90"/>
      <c r="E31" s="180" t="s">
        <v>144</v>
      </c>
      <c r="F31" s="180"/>
      <c r="G31" s="180"/>
      <c r="H31" s="180"/>
      <c r="L31" s="90"/>
    </row>
    <row r="32" spans="2:12" s="1" customFormat="1" ht="6.95" customHeight="1">
      <c r="B32" s="25"/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25.35" customHeight="1">
      <c r="B34" s="25"/>
      <c r="D34" s="91" t="s">
        <v>28</v>
      </c>
      <c r="J34" s="62">
        <f>ROUND(J126, 2)</f>
        <v>7528.66</v>
      </c>
      <c r="L34" s="25"/>
    </row>
    <row r="35" spans="2:12" s="1" customFormat="1" ht="6.95" customHeight="1">
      <c r="B35" s="25"/>
      <c r="D35" s="49"/>
      <c r="E35" s="49"/>
      <c r="F35" s="49"/>
      <c r="G35" s="49"/>
      <c r="H35" s="49"/>
      <c r="I35" s="49"/>
      <c r="J35" s="49"/>
      <c r="K35" s="49"/>
      <c r="L35" s="25"/>
    </row>
    <row r="36" spans="2:12" s="1" customFormat="1" ht="14.45" customHeight="1">
      <c r="B36" s="25"/>
      <c r="F36" s="28" t="s">
        <v>30</v>
      </c>
      <c r="I36" s="28" t="s">
        <v>29</v>
      </c>
      <c r="J36" s="28" t="s">
        <v>31</v>
      </c>
      <c r="L36" s="25"/>
    </row>
    <row r="37" spans="2:12" s="1" customFormat="1" ht="14.45" customHeight="1">
      <c r="B37" s="25"/>
      <c r="D37" s="51" t="s">
        <v>32</v>
      </c>
      <c r="E37" s="30" t="s">
        <v>33</v>
      </c>
      <c r="F37" s="92">
        <f>ROUND((SUM(BE126:BE134)),  2)</f>
        <v>0</v>
      </c>
      <c r="G37" s="93"/>
      <c r="H37" s="93"/>
      <c r="I37" s="94">
        <v>0.2</v>
      </c>
      <c r="J37" s="92">
        <f>ROUND(((SUM(BE126:BE134))*I37),  2)</f>
        <v>0</v>
      </c>
      <c r="L37" s="25"/>
    </row>
    <row r="38" spans="2:12" s="1" customFormat="1" ht="14.45" customHeight="1">
      <c r="B38" s="25"/>
      <c r="E38" s="30" t="s">
        <v>34</v>
      </c>
      <c r="F38" s="81">
        <f>ROUND((SUM(BF126:BF134)),  2)</f>
        <v>7528.66</v>
      </c>
      <c r="I38" s="95">
        <v>0.1</v>
      </c>
      <c r="J38" s="81">
        <f>ROUND(((SUM(BF126:BF134))*I38),  2)</f>
        <v>752.87</v>
      </c>
      <c r="L38" s="25"/>
    </row>
    <row r="39" spans="2:12" s="1" customFormat="1" ht="14.45" hidden="1" customHeight="1">
      <c r="B39" s="25"/>
      <c r="E39" s="22" t="s">
        <v>35</v>
      </c>
      <c r="F39" s="81">
        <f>ROUND((SUM(BG126:BG134)),  2)</f>
        <v>0</v>
      </c>
      <c r="I39" s="95">
        <v>0.2</v>
      </c>
      <c r="J39" s="81">
        <f>0</f>
        <v>0</v>
      </c>
      <c r="L39" s="25"/>
    </row>
    <row r="40" spans="2:12" s="1" customFormat="1" ht="14.45" hidden="1" customHeight="1">
      <c r="B40" s="25"/>
      <c r="E40" s="22" t="s">
        <v>36</v>
      </c>
      <c r="F40" s="81">
        <f>ROUND((SUM(BH126:BH134)),  2)</f>
        <v>0</v>
      </c>
      <c r="I40" s="95">
        <v>0.2</v>
      </c>
      <c r="J40" s="81">
        <f>0</f>
        <v>0</v>
      </c>
      <c r="L40" s="25"/>
    </row>
    <row r="41" spans="2:12" s="1" customFormat="1" ht="14.45" hidden="1" customHeight="1">
      <c r="B41" s="25"/>
      <c r="E41" s="30" t="s">
        <v>37</v>
      </c>
      <c r="F41" s="92">
        <f>ROUND((SUM(BI126:BI134)),  2)</f>
        <v>0</v>
      </c>
      <c r="G41" s="93"/>
      <c r="H41" s="93"/>
      <c r="I41" s="94">
        <v>0</v>
      </c>
      <c r="J41" s="92">
        <f>0</f>
        <v>0</v>
      </c>
      <c r="L41" s="25"/>
    </row>
    <row r="42" spans="2:12" s="1" customFormat="1" ht="6.95" customHeight="1">
      <c r="B42" s="25"/>
      <c r="L42" s="25"/>
    </row>
    <row r="43" spans="2:12" s="1" customFormat="1" ht="25.35" customHeight="1">
      <c r="B43" s="25"/>
      <c r="C43" s="96"/>
      <c r="D43" s="97" t="s">
        <v>38</v>
      </c>
      <c r="E43" s="53"/>
      <c r="F43" s="53"/>
      <c r="G43" s="98" t="s">
        <v>39</v>
      </c>
      <c r="H43" s="99" t="s">
        <v>40</v>
      </c>
      <c r="I43" s="53"/>
      <c r="J43" s="100">
        <f>SUM(J34:J41)</f>
        <v>8281.5300000000007</v>
      </c>
      <c r="K43" s="101"/>
      <c r="L43" s="25"/>
    </row>
    <row r="44" spans="2:12" s="1" customFormat="1" ht="14.45" customHeight="1">
      <c r="B44" s="25"/>
      <c r="L44" s="25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43</v>
      </c>
      <c r="E61" s="27"/>
      <c r="F61" s="102" t="s">
        <v>44</v>
      </c>
      <c r="G61" s="39" t="s">
        <v>43</v>
      </c>
      <c r="H61" s="27"/>
      <c r="I61" s="27"/>
      <c r="J61" s="103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43</v>
      </c>
      <c r="E76" s="27"/>
      <c r="F76" s="102" t="s">
        <v>44</v>
      </c>
      <c r="G76" s="39" t="s">
        <v>43</v>
      </c>
      <c r="H76" s="27"/>
      <c r="I76" s="27"/>
      <c r="J76" s="103" t="s">
        <v>44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145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16.5" customHeight="1">
      <c r="B85" s="25"/>
      <c r="E85" s="208" t="str">
        <f>E7</f>
        <v>Obnova budovy materskej a základnej školy Vyšná Sitnica</v>
      </c>
      <c r="F85" s="209"/>
      <c r="G85" s="209"/>
      <c r="H85" s="209"/>
      <c r="L85" s="25"/>
    </row>
    <row r="86" spans="2:12" ht="12" customHeight="1">
      <c r="B86" s="16"/>
      <c r="C86" s="22" t="s">
        <v>135</v>
      </c>
      <c r="L86" s="16"/>
    </row>
    <row r="87" spans="2:12" ht="16.5" customHeight="1">
      <c r="B87" s="16"/>
      <c r="E87" s="208" t="s">
        <v>136</v>
      </c>
      <c r="F87" s="174"/>
      <c r="G87" s="174"/>
      <c r="H87" s="174"/>
      <c r="L87" s="16"/>
    </row>
    <row r="88" spans="2:12" ht="12" customHeight="1">
      <c r="B88" s="16"/>
      <c r="C88" s="22" t="s">
        <v>137</v>
      </c>
      <c r="L88" s="16"/>
    </row>
    <row r="89" spans="2:12" s="1" customFormat="1" ht="16.5" customHeight="1">
      <c r="B89" s="25"/>
      <c r="E89" s="191" t="s">
        <v>565</v>
      </c>
      <c r="F89" s="210"/>
      <c r="G89" s="210"/>
      <c r="H89" s="210"/>
      <c r="L89" s="25"/>
    </row>
    <row r="90" spans="2:12" s="1" customFormat="1" ht="12" customHeight="1">
      <c r="B90" s="25"/>
      <c r="C90" s="22" t="s">
        <v>139</v>
      </c>
      <c r="L90" s="25"/>
    </row>
    <row r="91" spans="2:12" s="1" customFormat="1" ht="30" customHeight="1">
      <c r="B91" s="25"/>
      <c r="E91" s="204" t="str">
        <f>E13</f>
        <v>1 - Inštalácia tieniacej techniky alebo iných tieniacich prvkov za účelom zníženia spotreby energie, inš</v>
      </c>
      <c r="F91" s="210"/>
      <c r="G91" s="210"/>
      <c r="H91" s="210"/>
      <c r="L91" s="25"/>
    </row>
    <row r="92" spans="2:12" s="1" customFormat="1" ht="6.95" customHeight="1">
      <c r="B92" s="25"/>
      <c r="L92" s="25"/>
    </row>
    <row r="93" spans="2:12" s="1" customFormat="1" ht="12" customHeight="1">
      <c r="B93" s="25"/>
      <c r="C93" s="22" t="s">
        <v>17</v>
      </c>
      <c r="F93" s="20" t="str">
        <f>F16</f>
        <v>Vyšná Sitnica súp. č.: 1, parcela č.: KN-C 178</v>
      </c>
      <c r="I93" s="22" t="s">
        <v>19</v>
      </c>
      <c r="J93" s="48">
        <f>IF(J16="","",J16)</f>
        <v>45566</v>
      </c>
      <c r="L93" s="25"/>
    </row>
    <row r="94" spans="2:12" s="1" customFormat="1" ht="6.95" customHeight="1">
      <c r="B94" s="25"/>
      <c r="L94" s="25"/>
    </row>
    <row r="95" spans="2:12" s="1" customFormat="1" ht="15.2" customHeight="1">
      <c r="B95" s="25"/>
      <c r="C95" s="22" t="s">
        <v>20</v>
      </c>
      <c r="F95" s="20" t="str">
        <f>E19</f>
        <v xml:space="preserve"> </v>
      </c>
      <c r="I95" s="22" t="s">
        <v>24</v>
      </c>
      <c r="J95" s="23" t="str">
        <f>E25</f>
        <v>Ing. Rastislav Chamaj</v>
      </c>
      <c r="L95" s="25"/>
    </row>
    <row r="96" spans="2:12" s="1" customFormat="1" ht="15.2" customHeight="1">
      <c r="B96" s="25"/>
      <c r="C96" s="22" t="s">
        <v>23</v>
      </c>
      <c r="F96" s="20" t="s">
        <v>1339</v>
      </c>
      <c r="I96" s="22" t="s">
        <v>26</v>
      </c>
      <c r="J96" s="23" t="str">
        <f>E28</f>
        <v>Ing. Ján Hlinka</v>
      </c>
      <c r="L96" s="25"/>
    </row>
    <row r="97" spans="2:47" s="1" customFormat="1" ht="10.35" customHeight="1">
      <c r="B97" s="25"/>
      <c r="L97" s="25"/>
    </row>
    <row r="98" spans="2:47" s="1" customFormat="1" ht="29.25" customHeight="1">
      <c r="B98" s="25"/>
      <c r="C98" s="104" t="s">
        <v>146</v>
      </c>
      <c r="D98" s="96"/>
      <c r="E98" s="96"/>
      <c r="F98" s="96"/>
      <c r="G98" s="96"/>
      <c r="H98" s="96"/>
      <c r="I98" s="96"/>
      <c r="J98" s="105" t="s">
        <v>147</v>
      </c>
      <c r="K98" s="96"/>
      <c r="L98" s="25"/>
    </row>
    <row r="99" spans="2:47" s="1" customFormat="1" ht="10.35" customHeight="1">
      <c r="B99" s="25"/>
      <c r="L99" s="25"/>
    </row>
    <row r="100" spans="2:47" s="1" customFormat="1" ht="22.9" customHeight="1">
      <c r="B100" s="25"/>
      <c r="C100" s="106" t="s">
        <v>148</v>
      </c>
      <c r="J100" s="62">
        <f>J126</f>
        <v>7528.6600000000008</v>
      </c>
      <c r="L100" s="25"/>
      <c r="AU100" s="13" t="s">
        <v>149</v>
      </c>
    </row>
    <row r="101" spans="2:47" s="8" customFormat="1" ht="24.95" customHeight="1">
      <c r="B101" s="107"/>
      <c r="D101" s="108" t="s">
        <v>153</v>
      </c>
      <c r="E101" s="109"/>
      <c r="F101" s="109"/>
      <c r="G101" s="109"/>
      <c r="H101" s="109"/>
      <c r="I101" s="109"/>
      <c r="J101" s="110">
        <f>J127</f>
        <v>7528.6600000000008</v>
      </c>
      <c r="L101" s="107"/>
    </row>
    <row r="102" spans="2:47" s="9" customFormat="1" ht="19.899999999999999" customHeight="1">
      <c r="B102" s="111"/>
      <c r="D102" s="112" t="s">
        <v>567</v>
      </c>
      <c r="E102" s="113"/>
      <c r="F102" s="113"/>
      <c r="G102" s="113"/>
      <c r="H102" s="113"/>
      <c r="I102" s="113"/>
      <c r="J102" s="114">
        <f>J128</f>
        <v>7528.6600000000008</v>
      </c>
      <c r="L102" s="111"/>
    </row>
    <row r="103" spans="2:47" s="1" customFormat="1" ht="21.75" customHeight="1">
      <c r="B103" s="25"/>
      <c r="L103" s="25"/>
    </row>
    <row r="104" spans="2:47" s="1" customFormat="1" ht="6.95" customHeight="1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5"/>
    </row>
    <row r="108" spans="2:47" s="1" customFormat="1" ht="6.95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25"/>
    </row>
    <row r="109" spans="2:47" s="1" customFormat="1" ht="24.95" customHeight="1">
      <c r="B109" s="25"/>
      <c r="C109" s="17" t="s">
        <v>156</v>
      </c>
      <c r="L109" s="25"/>
    </row>
    <row r="110" spans="2:47" s="1" customFormat="1" ht="6.95" customHeight="1">
      <c r="B110" s="25"/>
      <c r="L110" s="25"/>
    </row>
    <row r="111" spans="2:47" s="1" customFormat="1" ht="12" customHeight="1">
      <c r="B111" s="25"/>
      <c r="C111" s="22" t="s">
        <v>13</v>
      </c>
      <c r="L111" s="25"/>
    </row>
    <row r="112" spans="2:47" s="1" customFormat="1" ht="16.5" customHeight="1">
      <c r="B112" s="25"/>
      <c r="E112" s="208" t="str">
        <f>E7</f>
        <v>Obnova budovy materskej a základnej školy Vyšná Sitnica</v>
      </c>
      <c r="F112" s="209"/>
      <c r="G112" s="209"/>
      <c r="H112" s="209"/>
      <c r="L112" s="25"/>
    </row>
    <row r="113" spans="2:63" ht="12" customHeight="1">
      <c r="B113" s="16"/>
      <c r="C113" s="22" t="s">
        <v>135</v>
      </c>
      <c r="L113" s="16"/>
    </row>
    <row r="114" spans="2:63" ht="16.5" customHeight="1">
      <c r="B114" s="16"/>
      <c r="E114" s="208" t="s">
        <v>136</v>
      </c>
      <c r="F114" s="174"/>
      <c r="G114" s="174"/>
      <c r="H114" s="174"/>
      <c r="L114" s="16"/>
    </row>
    <row r="115" spans="2:63" ht="12" customHeight="1">
      <c r="B115" s="16"/>
      <c r="C115" s="22" t="s">
        <v>137</v>
      </c>
      <c r="L115" s="16"/>
    </row>
    <row r="116" spans="2:63" s="1" customFormat="1" ht="16.5" customHeight="1">
      <c r="B116" s="25"/>
      <c r="E116" s="191" t="s">
        <v>565</v>
      </c>
      <c r="F116" s="210"/>
      <c r="G116" s="210"/>
      <c r="H116" s="210"/>
      <c r="L116" s="25"/>
    </row>
    <row r="117" spans="2:63" s="1" customFormat="1" ht="12" customHeight="1">
      <c r="B117" s="25"/>
      <c r="C117" s="22" t="s">
        <v>139</v>
      </c>
      <c r="L117" s="25"/>
    </row>
    <row r="118" spans="2:63" s="1" customFormat="1" ht="30" customHeight="1">
      <c r="B118" s="25"/>
      <c r="E118" s="204" t="str">
        <f>E13</f>
        <v>1 - Inštalácia tieniacej techniky alebo iných tieniacich prvkov za účelom zníženia spotreby energie, inš</v>
      </c>
      <c r="F118" s="210"/>
      <c r="G118" s="210"/>
      <c r="H118" s="210"/>
      <c r="L118" s="25"/>
    </row>
    <row r="119" spans="2:63" s="1" customFormat="1" ht="6.95" customHeight="1">
      <c r="B119" s="25"/>
      <c r="L119" s="25"/>
    </row>
    <row r="120" spans="2:63" s="1" customFormat="1" ht="12" customHeight="1">
      <c r="B120" s="25"/>
      <c r="C120" s="22" t="s">
        <v>17</v>
      </c>
      <c r="F120" s="20" t="str">
        <f>F16</f>
        <v>Vyšná Sitnica súp. č.: 1, parcela č.: KN-C 178</v>
      </c>
      <c r="I120" s="22" t="s">
        <v>19</v>
      </c>
      <c r="J120" s="48">
        <f>IF(J16="","",J16)</f>
        <v>45566</v>
      </c>
      <c r="L120" s="25"/>
    </row>
    <row r="121" spans="2:63" s="1" customFormat="1" ht="6.95" customHeight="1">
      <c r="B121" s="25"/>
      <c r="L121" s="25"/>
    </row>
    <row r="122" spans="2:63" s="1" customFormat="1" ht="15.2" customHeight="1">
      <c r="B122" s="25"/>
      <c r="C122" s="22" t="s">
        <v>20</v>
      </c>
      <c r="F122" s="20" t="str">
        <f>E19</f>
        <v xml:space="preserve"> </v>
      </c>
      <c r="I122" s="22" t="s">
        <v>24</v>
      </c>
      <c r="J122" s="23" t="str">
        <f>E25</f>
        <v>Ing. Rastislav Chamaj</v>
      </c>
      <c r="L122" s="25"/>
    </row>
    <row r="123" spans="2:63" s="1" customFormat="1" ht="15.2" customHeight="1">
      <c r="B123" s="25"/>
      <c r="C123" s="22" t="s">
        <v>23</v>
      </c>
      <c r="F123" s="20" t="s">
        <v>1339</v>
      </c>
      <c r="I123" s="22" t="s">
        <v>26</v>
      </c>
      <c r="J123" s="23" t="str">
        <f>E28</f>
        <v>Ing. Ján Hlinka</v>
      </c>
      <c r="L123" s="25"/>
    </row>
    <row r="124" spans="2:63" s="1" customFormat="1" ht="10.35" customHeight="1">
      <c r="B124" s="25"/>
      <c r="L124" s="25"/>
    </row>
    <row r="125" spans="2:63" s="10" customFormat="1" ht="29.25" customHeight="1">
      <c r="B125" s="115"/>
      <c r="C125" s="116" t="s">
        <v>157</v>
      </c>
      <c r="D125" s="117" t="s">
        <v>53</v>
      </c>
      <c r="E125" s="117" t="s">
        <v>49</v>
      </c>
      <c r="F125" s="117" t="s">
        <v>50</v>
      </c>
      <c r="G125" s="117" t="s">
        <v>158</v>
      </c>
      <c r="H125" s="117" t="s">
        <v>159</v>
      </c>
      <c r="I125" s="117" t="s">
        <v>160</v>
      </c>
      <c r="J125" s="118" t="s">
        <v>147</v>
      </c>
      <c r="K125" s="119" t="s">
        <v>161</v>
      </c>
      <c r="L125" s="115"/>
      <c r="M125" s="55" t="s">
        <v>1</v>
      </c>
      <c r="N125" s="56" t="s">
        <v>32</v>
      </c>
      <c r="O125" s="56" t="s">
        <v>162</v>
      </c>
      <c r="P125" s="56" t="s">
        <v>163</v>
      </c>
      <c r="Q125" s="56" t="s">
        <v>164</v>
      </c>
      <c r="R125" s="56" t="s">
        <v>165</v>
      </c>
      <c r="S125" s="56" t="s">
        <v>166</v>
      </c>
      <c r="T125" s="57" t="s">
        <v>167</v>
      </c>
    </row>
    <row r="126" spans="2:63" s="1" customFormat="1" ht="22.9" customHeight="1">
      <c r="B126" s="25"/>
      <c r="C126" s="60" t="s">
        <v>148</v>
      </c>
      <c r="J126" s="120">
        <f>BK126</f>
        <v>7528.6600000000008</v>
      </c>
      <c r="L126" s="25"/>
      <c r="M126" s="58"/>
      <c r="N126" s="49"/>
      <c r="O126" s="49"/>
      <c r="P126" s="121">
        <f>P127</f>
        <v>0</v>
      </c>
      <c r="Q126" s="49"/>
      <c r="R126" s="121">
        <f>R127</f>
        <v>0</v>
      </c>
      <c r="S126" s="49"/>
      <c r="T126" s="122">
        <f>T127</f>
        <v>0</v>
      </c>
      <c r="AT126" s="13" t="s">
        <v>67</v>
      </c>
      <c r="AU126" s="13" t="s">
        <v>149</v>
      </c>
      <c r="BK126" s="123">
        <f>BK127</f>
        <v>7528.6600000000008</v>
      </c>
    </row>
    <row r="127" spans="2:63" s="11" customFormat="1" ht="25.9" customHeight="1">
      <c r="B127" s="124"/>
      <c r="D127" s="125" t="s">
        <v>67</v>
      </c>
      <c r="E127" s="126" t="s">
        <v>220</v>
      </c>
      <c r="F127" s="126" t="s">
        <v>221</v>
      </c>
      <c r="J127" s="127">
        <f>BK127</f>
        <v>7528.6600000000008</v>
      </c>
      <c r="L127" s="124"/>
      <c r="M127" s="128"/>
      <c r="P127" s="129">
        <f>P128</f>
        <v>0</v>
      </c>
      <c r="R127" s="129">
        <f>R128</f>
        <v>0</v>
      </c>
      <c r="T127" s="130">
        <f>T128</f>
        <v>0</v>
      </c>
      <c r="AR127" s="125" t="s">
        <v>79</v>
      </c>
      <c r="AT127" s="131" t="s">
        <v>67</v>
      </c>
      <c r="AU127" s="131" t="s">
        <v>68</v>
      </c>
      <c r="AY127" s="125" t="s">
        <v>170</v>
      </c>
      <c r="BK127" s="132">
        <f>BK128</f>
        <v>7528.6600000000008</v>
      </c>
    </row>
    <row r="128" spans="2:63" s="11" customFormat="1" ht="22.9" customHeight="1">
      <c r="B128" s="124"/>
      <c r="D128" s="125" t="s">
        <v>67</v>
      </c>
      <c r="E128" s="147" t="s">
        <v>568</v>
      </c>
      <c r="F128" s="147" t="s">
        <v>569</v>
      </c>
      <c r="J128" s="148">
        <f>BK128</f>
        <v>7528.6600000000008</v>
      </c>
      <c r="L128" s="124"/>
      <c r="M128" s="128"/>
      <c r="P128" s="129">
        <f>SUM(P129:P134)</f>
        <v>0</v>
      </c>
      <c r="R128" s="129">
        <f>SUM(R129:R134)</f>
        <v>0</v>
      </c>
      <c r="T128" s="130">
        <f>SUM(T129:T134)</f>
        <v>0</v>
      </c>
      <c r="AR128" s="125" t="s">
        <v>79</v>
      </c>
      <c r="AT128" s="131" t="s">
        <v>67</v>
      </c>
      <c r="AU128" s="131" t="s">
        <v>75</v>
      </c>
      <c r="AY128" s="125" t="s">
        <v>170</v>
      </c>
      <c r="BK128" s="132">
        <f>SUM(BK129:BK134)</f>
        <v>7528.6600000000008</v>
      </c>
    </row>
    <row r="129" spans="2:65" s="1" customFormat="1" ht="33" customHeight="1">
      <c r="B129" s="133"/>
      <c r="C129" s="134" t="s">
        <v>75</v>
      </c>
      <c r="D129" s="134" t="s">
        <v>171</v>
      </c>
      <c r="E129" s="135" t="s">
        <v>570</v>
      </c>
      <c r="F129" s="136" t="s">
        <v>571</v>
      </c>
      <c r="G129" s="137" t="s">
        <v>178</v>
      </c>
      <c r="H129" s="138">
        <v>3</v>
      </c>
      <c r="I129" s="139">
        <v>36.770000000000003</v>
      </c>
      <c r="J129" s="139">
        <f t="shared" ref="J129:J134" si="0">ROUND(I129*H129,2)</f>
        <v>110.31</v>
      </c>
      <c r="K129" s="140"/>
      <c r="L129" s="25"/>
      <c r="M129" s="141" t="s">
        <v>1</v>
      </c>
      <c r="N129" s="142" t="s">
        <v>34</v>
      </c>
      <c r="O129" s="143">
        <v>0</v>
      </c>
      <c r="P129" s="143">
        <f t="shared" ref="P129:P134" si="1">O129*H129</f>
        <v>0</v>
      </c>
      <c r="Q129" s="143">
        <v>0</v>
      </c>
      <c r="R129" s="143">
        <f t="shared" ref="R129:R134" si="2">Q129*H129</f>
        <v>0</v>
      </c>
      <c r="S129" s="143">
        <v>0</v>
      </c>
      <c r="T129" s="144">
        <f t="shared" ref="T129:T134" si="3">S129*H129</f>
        <v>0</v>
      </c>
      <c r="AR129" s="145" t="s">
        <v>227</v>
      </c>
      <c r="AT129" s="145" t="s">
        <v>171</v>
      </c>
      <c r="AU129" s="145" t="s">
        <v>79</v>
      </c>
      <c r="AY129" s="13" t="s">
        <v>170</v>
      </c>
      <c r="BE129" s="146">
        <f t="shared" ref="BE129:BE134" si="4">IF(N129="základná",J129,0)</f>
        <v>0</v>
      </c>
      <c r="BF129" s="146">
        <f t="shared" ref="BF129:BF134" si="5">IF(N129="znížená",J129,0)</f>
        <v>110.31</v>
      </c>
      <c r="BG129" s="146">
        <f t="shared" ref="BG129:BG134" si="6">IF(N129="zákl. prenesená",J129,0)</f>
        <v>0</v>
      </c>
      <c r="BH129" s="146">
        <f t="shared" ref="BH129:BH134" si="7">IF(N129="zníž. prenesená",J129,0)</f>
        <v>0</v>
      </c>
      <c r="BI129" s="146">
        <f t="shared" ref="BI129:BI134" si="8">IF(N129="nulová",J129,0)</f>
        <v>0</v>
      </c>
      <c r="BJ129" s="13" t="s">
        <v>79</v>
      </c>
      <c r="BK129" s="146">
        <f t="shared" ref="BK129:BK134" si="9">ROUND(I129*H129,2)</f>
        <v>110.31</v>
      </c>
      <c r="BL129" s="13" t="s">
        <v>227</v>
      </c>
      <c r="BM129" s="145" t="s">
        <v>572</v>
      </c>
    </row>
    <row r="130" spans="2:65" s="1" customFormat="1" ht="33" customHeight="1">
      <c r="B130" s="133"/>
      <c r="C130" s="149" t="s">
        <v>79</v>
      </c>
      <c r="D130" s="149" t="s">
        <v>230</v>
      </c>
      <c r="E130" s="150" t="s">
        <v>573</v>
      </c>
      <c r="F130" s="151" t="s">
        <v>574</v>
      </c>
      <c r="G130" s="152" t="s">
        <v>178</v>
      </c>
      <c r="H130" s="153">
        <v>3</v>
      </c>
      <c r="I130" s="154">
        <v>795.63</v>
      </c>
      <c r="J130" s="154">
        <f t="shared" si="0"/>
        <v>2386.89</v>
      </c>
      <c r="K130" s="155"/>
      <c r="L130" s="156"/>
      <c r="M130" s="157" t="s">
        <v>1</v>
      </c>
      <c r="N130" s="158" t="s">
        <v>34</v>
      </c>
      <c r="O130" s="143">
        <v>0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233</v>
      </c>
      <c r="AT130" s="145" t="s">
        <v>230</v>
      </c>
      <c r="AU130" s="145" t="s">
        <v>79</v>
      </c>
      <c r="AY130" s="13" t="s">
        <v>170</v>
      </c>
      <c r="BE130" s="146">
        <f t="shared" si="4"/>
        <v>0</v>
      </c>
      <c r="BF130" s="146">
        <f t="shared" si="5"/>
        <v>2386.89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3" t="s">
        <v>79</v>
      </c>
      <c r="BK130" s="146">
        <f t="shared" si="9"/>
        <v>2386.89</v>
      </c>
      <c r="BL130" s="13" t="s">
        <v>227</v>
      </c>
      <c r="BM130" s="145" t="s">
        <v>575</v>
      </c>
    </row>
    <row r="131" spans="2:65" s="1" customFormat="1" ht="33" customHeight="1">
      <c r="B131" s="133"/>
      <c r="C131" s="134" t="s">
        <v>83</v>
      </c>
      <c r="D131" s="134" t="s">
        <v>171</v>
      </c>
      <c r="E131" s="135" t="s">
        <v>576</v>
      </c>
      <c r="F131" s="136" t="s">
        <v>577</v>
      </c>
      <c r="G131" s="137" t="s">
        <v>178</v>
      </c>
      <c r="H131" s="138">
        <v>5</v>
      </c>
      <c r="I131" s="139">
        <v>75.5</v>
      </c>
      <c r="J131" s="139">
        <f t="shared" si="0"/>
        <v>377.5</v>
      </c>
      <c r="K131" s="140"/>
      <c r="L131" s="25"/>
      <c r="M131" s="141" t="s">
        <v>1</v>
      </c>
      <c r="N131" s="142" t="s">
        <v>34</v>
      </c>
      <c r="O131" s="143">
        <v>0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227</v>
      </c>
      <c r="AT131" s="145" t="s">
        <v>171</v>
      </c>
      <c r="AU131" s="145" t="s">
        <v>79</v>
      </c>
      <c r="AY131" s="13" t="s">
        <v>170</v>
      </c>
      <c r="BE131" s="146">
        <f t="shared" si="4"/>
        <v>0</v>
      </c>
      <c r="BF131" s="146">
        <f t="shared" si="5"/>
        <v>377.5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3" t="s">
        <v>79</v>
      </c>
      <c r="BK131" s="146">
        <f t="shared" si="9"/>
        <v>377.5</v>
      </c>
      <c r="BL131" s="13" t="s">
        <v>227</v>
      </c>
      <c r="BM131" s="145" t="s">
        <v>578</v>
      </c>
    </row>
    <row r="132" spans="2:65" s="1" customFormat="1" ht="33" customHeight="1">
      <c r="B132" s="133"/>
      <c r="C132" s="149" t="s">
        <v>97</v>
      </c>
      <c r="D132" s="149" t="s">
        <v>230</v>
      </c>
      <c r="E132" s="150" t="s">
        <v>579</v>
      </c>
      <c r="F132" s="151" t="s">
        <v>580</v>
      </c>
      <c r="G132" s="152" t="s">
        <v>178</v>
      </c>
      <c r="H132" s="153">
        <v>2</v>
      </c>
      <c r="I132" s="154">
        <v>799.7</v>
      </c>
      <c r="J132" s="154">
        <f t="shared" si="0"/>
        <v>1599.4</v>
      </c>
      <c r="K132" s="155"/>
      <c r="L132" s="156"/>
      <c r="M132" s="157" t="s">
        <v>1</v>
      </c>
      <c r="N132" s="158" t="s">
        <v>34</v>
      </c>
      <c r="O132" s="143">
        <v>0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233</v>
      </c>
      <c r="AT132" s="145" t="s">
        <v>230</v>
      </c>
      <c r="AU132" s="145" t="s">
        <v>79</v>
      </c>
      <c r="AY132" s="13" t="s">
        <v>170</v>
      </c>
      <c r="BE132" s="146">
        <f t="shared" si="4"/>
        <v>0</v>
      </c>
      <c r="BF132" s="146">
        <f t="shared" si="5"/>
        <v>1599.4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3" t="s">
        <v>79</v>
      </c>
      <c r="BK132" s="146">
        <f t="shared" si="9"/>
        <v>1599.4</v>
      </c>
      <c r="BL132" s="13" t="s">
        <v>227</v>
      </c>
      <c r="BM132" s="145" t="s">
        <v>581</v>
      </c>
    </row>
    <row r="133" spans="2:65" s="1" customFormat="1" ht="33" customHeight="1">
      <c r="B133" s="133"/>
      <c r="C133" s="149" t="s">
        <v>104</v>
      </c>
      <c r="D133" s="149" t="s">
        <v>230</v>
      </c>
      <c r="E133" s="150" t="s">
        <v>582</v>
      </c>
      <c r="F133" s="151" t="s">
        <v>583</v>
      </c>
      <c r="G133" s="152" t="s">
        <v>178</v>
      </c>
      <c r="H133" s="153">
        <v>3</v>
      </c>
      <c r="I133" s="154">
        <v>999.42</v>
      </c>
      <c r="J133" s="154">
        <f t="shared" si="0"/>
        <v>2998.26</v>
      </c>
      <c r="K133" s="155"/>
      <c r="L133" s="156"/>
      <c r="M133" s="157" t="s">
        <v>1</v>
      </c>
      <c r="N133" s="158" t="s">
        <v>34</v>
      </c>
      <c r="O133" s="143">
        <v>0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233</v>
      </c>
      <c r="AT133" s="145" t="s">
        <v>230</v>
      </c>
      <c r="AU133" s="145" t="s">
        <v>79</v>
      </c>
      <c r="AY133" s="13" t="s">
        <v>170</v>
      </c>
      <c r="BE133" s="146">
        <f t="shared" si="4"/>
        <v>0</v>
      </c>
      <c r="BF133" s="146">
        <f t="shared" si="5"/>
        <v>2998.26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3" t="s">
        <v>79</v>
      </c>
      <c r="BK133" s="146">
        <f t="shared" si="9"/>
        <v>2998.26</v>
      </c>
      <c r="BL133" s="13" t="s">
        <v>227</v>
      </c>
      <c r="BM133" s="145" t="s">
        <v>584</v>
      </c>
    </row>
    <row r="134" spans="2:65" s="1" customFormat="1" ht="24.2" customHeight="1">
      <c r="B134" s="133"/>
      <c r="C134" s="134" t="s">
        <v>108</v>
      </c>
      <c r="D134" s="134" t="s">
        <v>171</v>
      </c>
      <c r="E134" s="135" t="s">
        <v>585</v>
      </c>
      <c r="F134" s="136" t="s">
        <v>586</v>
      </c>
      <c r="G134" s="137" t="s">
        <v>323</v>
      </c>
      <c r="H134" s="138">
        <v>63.2</v>
      </c>
      <c r="I134" s="139">
        <v>0.89076436000000003</v>
      </c>
      <c r="J134" s="139">
        <f t="shared" si="0"/>
        <v>56.3</v>
      </c>
      <c r="K134" s="140"/>
      <c r="L134" s="25"/>
      <c r="M134" s="159" t="s">
        <v>1</v>
      </c>
      <c r="N134" s="160" t="s">
        <v>34</v>
      </c>
      <c r="O134" s="161">
        <v>0</v>
      </c>
      <c r="P134" s="161">
        <f t="shared" si="1"/>
        <v>0</v>
      </c>
      <c r="Q134" s="161">
        <v>0</v>
      </c>
      <c r="R134" s="161">
        <f t="shared" si="2"/>
        <v>0</v>
      </c>
      <c r="S134" s="161">
        <v>0</v>
      </c>
      <c r="T134" s="162">
        <f t="shared" si="3"/>
        <v>0</v>
      </c>
      <c r="AR134" s="145" t="s">
        <v>227</v>
      </c>
      <c r="AT134" s="145" t="s">
        <v>171</v>
      </c>
      <c r="AU134" s="145" t="s">
        <v>79</v>
      </c>
      <c r="AY134" s="13" t="s">
        <v>170</v>
      </c>
      <c r="BE134" s="146">
        <f t="shared" si="4"/>
        <v>0</v>
      </c>
      <c r="BF134" s="146">
        <f t="shared" si="5"/>
        <v>56.3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3" t="s">
        <v>79</v>
      </c>
      <c r="BK134" s="146">
        <f t="shared" si="9"/>
        <v>56.3</v>
      </c>
      <c r="BL134" s="13" t="s">
        <v>227</v>
      </c>
      <c r="BM134" s="145" t="s">
        <v>587</v>
      </c>
    </row>
    <row r="135" spans="2:65" s="1" customFormat="1" ht="6.95" customHeight="1"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25"/>
    </row>
  </sheetData>
  <autoFilter ref="C125:K134" xr:uid="{00000000-0009-0000-0000-000005000000}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09"/>
  <sheetViews>
    <sheetView showGridLines="0" topLeftCell="A193" workbookViewId="0">
      <selection activeCell="X16" sqref="X1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3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3" t="s">
        <v>101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2:46" ht="24.95" customHeight="1">
      <c r="B4" s="16"/>
      <c r="D4" s="17" t="s">
        <v>134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16.5" customHeight="1">
      <c r="B7" s="16"/>
      <c r="E7" s="208" t="str">
        <f>'Rekapitulácia stavby'!K6</f>
        <v>Obnova budovy materskej a základnej školy Vyšná Sitnica</v>
      </c>
      <c r="F7" s="209"/>
      <c r="G7" s="209"/>
      <c r="H7" s="209"/>
      <c r="L7" s="16"/>
    </row>
    <row r="8" spans="2:46" ht="12.75">
      <c r="B8" s="16"/>
      <c r="D8" s="22" t="s">
        <v>135</v>
      </c>
      <c r="L8" s="16"/>
    </row>
    <row r="9" spans="2:46" ht="16.5" customHeight="1">
      <c r="B9" s="16"/>
      <c r="E9" s="208" t="s">
        <v>136</v>
      </c>
      <c r="F9" s="174"/>
      <c r="G9" s="174"/>
      <c r="H9" s="174"/>
      <c r="L9" s="16"/>
    </row>
    <row r="10" spans="2:46" ht="12" customHeight="1">
      <c r="B10" s="16"/>
      <c r="D10" s="22" t="s">
        <v>137</v>
      </c>
      <c r="L10" s="16"/>
    </row>
    <row r="11" spans="2:46" s="1" customFormat="1" ht="16.5" customHeight="1">
      <c r="B11" s="25"/>
      <c r="E11" s="191" t="s">
        <v>588</v>
      </c>
      <c r="F11" s="210"/>
      <c r="G11" s="210"/>
      <c r="H11" s="210"/>
      <c r="L11" s="25"/>
    </row>
    <row r="12" spans="2:46" s="1" customFormat="1" ht="12" customHeight="1">
      <c r="B12" s="25"/>
      <c r="D12" s="22" t="s">
        <v>139</v>
      </c>
      <c r="L12" s="25"/>
    </row>
    <row r="13" spans="2:46" s="1" customFormat="1" ht="16.5" customHeight="1">
      <c r="B13" s="25"/>
      <c r="E13" s="204" t="s">
        <v>589</v>
      </c>
      <c r="F13" s="210"/>
      <c r="G13" s="210"/>
      <c r="H13" s="210"/>
      <c r="L13" s="25"/>
    </row>
    <row r="14" spans="2:46" s="1" customFormat="1">
      <c r="B14" s="25"/>
      <c r="L14" s="25"/>
    </row>
    <row r="15" spans="2:46" s="1" customFormat="1" ht="12" customHeight="1">
      <c r="B15" s="25"/>
      <c r="D15" s="22" t="s">
        <v>15</v>
      </c>
      <c r="F15" s="20" t="s">
        <v>1</v>
      </c>
      <c r="I15" s="22" t="s">
        <v>16</v>
      </c>
      <c r="J15" s="20" t="s">
        <v>1</v>
      </c>
      <c r="L15" s="25"/>
    </row>
    <row r="16" spans="2:46" s="1" customFormat="1" ht="12" customHeight="1">
      <c r="B16" s="25"/>
      <c r="D16" s="22" t="s">
        <v>17</v>
      </c>
      <c r="F16" s="20" t="s">
        <v>141</v>
      </c>
      <c r="I16" s="22" t="s">
        <v>19</v>
      </c>
      <c r="J16" s="48">
        <f>'Rekapitulácia stavby'!AN8</f>
        <v>45566</v>
      </c>
      <c r="L16" s="25"/>
    </row>
    <row r="17" spans="2:12" s="1" customFormat="1" ht="10.9" customHeight="1">
      <c r="B17" s="25"/>
      <c r="L17" s="25"/>
    </row>
    <row r="18" spans="2:12" s="1" customFormat="1" ht="12" customHeight="1">
      <c r="B18" s="25"/>
      <c r="D18" s="22" t="s">
        <v>20</v>
      </c>
      <c r="I18" s="22" t="s">
        <v>21</v>
      </c>
      <c r="J18" s="20" t="s">
        <v>1</v>
      </c>
      <c r="L18" s="25"/>
    </row>
    <row r="19" spans="2:12" s="1" customFormat="1" ht="18" customHeight="1">
      <c r="B19" s="25"/>
      <c r="E19" s="20" t="s">
        <v>18</v>
      </c>
      <c r="I19" s="22" t="s">
        <v>22</v>
      </c>
      <c r="J19" s="20" t="s">
        <v>1</v>
      </c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2" t="s">
        <v>23</v>
      </c>
      <c r="I21" s="22" t="s">
        <v>21</v>
      </c>
      <c r="J21" s="20">
        <f>'Rekapitulácia stavby'!AN13</f>
        <v>53789059</v>
      </c>
      <c r="L21" s="25"/>
    </row>
    <row r="22" spans="2:12" s="1" customFormat="1" ht="18" customHeight="1">
      <c r="B22" s="25"/>
      <c r="E22" s="178" t="s">
        <v>1339</v>
      </c>
      <c r="F22" s="178"/>
      <c r="G22" s="178"/>
      <c r="H22" s="178"/>
      <c r="I22" s="22" t="s">
        <v>22</v>
      </c>
      <c r="J22" s="20" t="str">
        <f>'Rekapitulácia stavby'!AN14</f>
        <v>SK2121514241</v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2" t="s">
        <v>24</v>
      </c>
      <c r="I24" s="22" t="s">
        <v>21</v>
      </c>
      <c r="J24" s="20" t="s">
        <v>1</v>
      </c>
      <c r="L24" s="25"/>
    </row>
    <row r="25" spans="2:12" s="1" customFormat="1" ht="18" customHeight="1">
      <c r="B25" s="25"/>
      <c r="E25" s="20" t="s">
        <v>142</v>
      </c>
      <c r="I25" s="22" t="s">
        <v>22</v>
      </c>
      <c r="J25" s="20" t="s">
        <v>1</v>
      </c>
      <c r="L25" s="25"/>
    </row>
    <row r="26" spans="2:12" s="1" customFormat="1" ht="6.95" customHeight="1">
      <c r="B26" s="25"/>
      <c r="L26" s="25"/>
    </row>
    <row r="27" spans="2:12" s="1" customFormat="1" ht="12" customHeight="1">
      <c r="B27" s="25"/>
      <c r="D27" s="22" t="s">
        <v>26</v>
      </c>
      <c r="I27" s="22" t="s">
        <v>21</v>
      </c>
      <c r="J27" s="20" t="s">
        <v>1</v>
      </c>
      <c r="L27" s="25"/>
    </row>
    <row r="28" spans="2:12" s="1" customFormat="1" ht="18" customHeight="1">
      <c r="B28" s="25"/>
      <c r="E28" s="20" t="s">
        <v>143</v>
      </c>
      <c r="I28" s="22" t="s">
        <v>22</v>
      </c>
      <c r="J28" s="20" t="s">
        <v>1</v>
      </c>
      <c r="L28" s="25"/>
    </row>
    <row r="29" spans="2:12" s="1" customFormat="1" ht="6.95" customHeight="1">
      <c r="B29" s="25"/>
      <c r="L29" s="25"/>
    </row>
    <row r="30" spans="2:12" s="1" customFormat="1" ht="12" customHeight="1">
      <c r="B30" s="25"/>
      <c r="D30" s="22" t="s">
        <v>27</v>
      </c>
      <c r="L30" s="25"/>
    </row>
    <row r="31" spans="2:12" s="7" customFormat="1" ht="179.25" customHeight="1">
      <c r="B31" s="90"/>
      <c r="E31" s="180" t="s">
        <v>144</v>
      </c>
      <c r="F31" s="180"/>
      <c r="G31" s="180"/>
      <c r="H31" s="180"/>
      <c r="L31" s="90"/>
    </row>
    <row r="32" spans="2:12" s="1" customFormat="1" ht="6.95" customHeight="1">
      <c r="B32" s="25"/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25.35" customHeight="1">
      <c r="B34" s="25"/>
      <c r="D34" s="91" t="s">
        <v>28</v>
      </c>
      <c r="J34" s="62">
        <f>ROUND(J136, 2)</f>
        <v>36649.97</v>
      </c>
      <c r="L34" s="25"/>
    </row>
    <row r="35" spans="2:12" s="1" customFormat="1" ht="6.95" customHeight="1">
      <c r="B35" s="25"/>
      <c r="D35" s="49"/>
      <c r="E35" s="49"/>
      <c r="F35" s="49"/>
      <c r="G35" s="49"/>
      <c r="H35" s="49"/>
      <c r="I35" s="49"/>
      <c r="J35" s="49"/>
      <c r="K35" s="49"/>
      <c r="L35" s="25"/>
    </row>
    <row r="36" spans="2:12" s="1" customFormat="1" ht="14.45" customHeight="1">
      <c r="B36" s="25"/>
      <c r="F36" s="28" t="s">
        <v>30</v>
      </c>
      <c r="I36" s="28" t="s">
        <v>29</v>
      </c>
      <c r="J36" s="28" t="s">
        <v>31</v>
      </c>
      <c r="L36" s="25"/>
    </row>
    <row r="37" spans="2:12" s="1" customFormat="1" ht="14.45" customHeight="1">
      <c r="B37" s="25"/>
      <c r="D37" s="51" t="s">
        <v>32</v>
      </c>
      <c r="E37" s="30" t="s">
        <v>33</v>
      </c>
      <c r="F37" s="92">
        <f>ROUND((SUM(BE136:BE208)),  2)</f>
        <v>0</v>
      </c>
      <c r="G37" s="93"/>
      <c r="H37" s="93"/>
      <c r="I37" s="94">
        <v>0.2</v>
      </c>
      <c r="J37" s="92">
        <f>ROUND(((SUM(BE136:BE208))*I37),  2)</f>
        <v>0</v>
      </c>
      <c r="L37" s="25"/>
    </row>
    <row r="38" spans="2:12" s="1" customFormat="1" ht="14.45" customHeight="1">
      <c r="B38" s="25"/>
      <c r="E38" s="30" t="s">
        <v>34</v>
      </c>
      <c r="F38" s="81">
        <f>ROUND((SUM(BF136:BF208)),  2)</f>
        <v>36649.97</v>
      </c>
      <c r="I38" s="95">
        <v>0.1</v>
      </c>
      <c r="J38" s="81">
        <f>ROUND(((SUM(BF136:BF208))*I38),  2)</f>
        <v>3665</v>
      </c>
      <c r="L38" s="25"/>
    </row>
    <row r="39" spans="2:12" s="1" customFormat="1" ht="14.45" hidden="1" customHeight="1">
      <c r="B39" s="25"/>
      <c r="E39" s="22" t="s">
        <v>35</v>
      </c>
      <c r="F39" s="81">
        <f>ROUND((SUM(BG136:BG208)),  2)</f>
        <v>0</v>
      </c>
      <c r="I39" s="95">
        <v>0.2</v>
      </c>
      <c r="J39" s="81">
        <f>0</f>
        <v>0</v>
      </c>
      <c r="L39" s="25"/>
    </row>
    <row r="40" spans="2:12" s="1" customFormat="1" ht="14.45" hidden="1" customHeight="1">
      <c r="B40" s="25"/>
      <c r="E40" s="22" t="s">
        <v>36</v>
      </c>
      <c r="F40" s="81">
        <f>ROUND((SUM(BH136:BH208)),  2)</f>
        <v>0</v>
      </c>
      <c r="I40" s="95">
        <v>0.2</v>
      </c>
      <c r="J40" s="81">
        <f>0</f>
        <v>0</v>
      </c>
      <c r="L40" s="25"/>
    </row>
    <row r="41" spans="2:12" s="1" customFormat="1" ht="14.45" hidden="1" customHeight="1">
      <c r="B41" s="25"/>
      <c r="E41" s="30" t="s">
        <v>37</v>
      </c>
      <c r="F41" s="92">
        <f>ROUND((SUM(BI136:BI208)),  2)</f>
        <v>0</v>
      </c>
      <c r="G41" s="93"/>
      <c r="H41" s="93"/>
      <c r="I41" s="94">
        <v>0</v>
      </c>
      <c r="J41" s="92">
        <f>0</f>
        <v>0</v>
      </c>
      <c r="L41" s="25"/>
    </row>
    <row r="42" spans="2:12" s="1" customFormat="1" ht="6.95" customHeight="1">
      <c r="B42" s="25"/>
      <c r="L42" s="25"/>
    </row>
    <row r="43" spans="2:12" s="1" customFormat="1" ht="25.35" customHeight="1">
      <c r="B43" s="25"/>
      <c r="C43" s="96"/>
      <c r="D43" s="97" t="s">
        <v>38</v>
      </c>
      <c r="E43" s="53"/>
      <c r="F43" s="53"/>
      <c r="G43" s="98" t="s">
        <v>39</v>
      </c>
      <c r="H43" s="99" t="s">
        <v>40</v>
      </c>
      <c r="I43" s="53"/>
      <c r="J43" s="100">
        <f>SUM(J34:J41)</f>
        <v>40314.97</v>
      </c>
      <c r="K43" s="101"/>
      <c r="L43" s="25"/>
    </row>
    <row r="44" spans="2:12" s="1" customFormat="1" ht="14.45" customHeight="1">
      <c r="B44" s="25"/>
      <c r="L44" s="25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43</v>
      </c>
      <c r="E61" s="27"/>
      <c r="F61" s="102" t="s">
        <v>44</v>
      </c>
      <c r="G61" s="39" t="s">
        <v>43</v>
      </c>
      <c r="H61" s="27"/>
      <c r="I61" s="27"/>
      <c r="J61" s="103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43</v>
      </c>
      <c r="E76" s="27"/>
      <c r="F76" s="102" t="s">
        <v>44</v>
      </c>
      <c r="G76" s="39" t="s">
        <v>43</v>
      </c>
      <c r="H76" s="27"/>
      <c r="I76" s="27"/>
      <c r="J76" s="103" t="s">
        <v>44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145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16.5" customHeight="1">
      <c r="B85" s="25"/>
      <c r="E85" s="208" t="str">
        <f>E7</f>
        <v>Obnova budovy materskej a základnej školy Vyšná Sitnica</v>
      </c>
      <c r="F85" s="209"/>
      <c r="G85" s="209"/>
      <c r="H85" s="209"/>
      <c r="L85" s="25"/>
    </row>
    <row r="86" spans="2:12" ht="12" customHeight="1">
      <c r="B86" s="16"/>
      <c r="C86" s="22" t="s">
        <v>135</v>
      </c>
      <c r="L86" s="16"/>
    </row>
    <row r="87" spans="2:12" ht="16.5" customHeight="1">
      <c r="B87" s="16"/>
      <c r="E87" s="208" t="s">
        <v>136</v>
      </c>
      <c r="F87" s="174"/>
      <c r="G87" s="174"/>
      <c r="H87" s="174"/>
      <c r="L87" s="16"/>
    </row>
    <row r="88" spans="2:12" ht="12" customHeight="1">
      <c r="B88" s="16"/>
      <c r="C88" s="22" t="s">
        <v>137</v>
      </c>
      <c r="L88" s="16"/>
    </row>
    <row r="89" spans="2:12" s="1" customFormat="1" ht="16.5" customHeight="1">
      <c r="B89" s="25"/>
      <c r="E89" s="191" t="s">
        <v>588</v>
      </c>
      <c r="F89" s="210"/>
      <c r="G89" s="210"/>
      <c r="H89" s="210"/>
      <c r="L89" s="25"/>
    </row>
    <row r="90" spans="2:12" s="1" customFormat="1" ht="12" customHeight="1">
      <c r="B90" s="25"/>
      <c r="C90" s="22" t="s">
        <v>139</v>
      </c>
      <c r="L90" s="25"/>
    </row>
    <row r="91" spans="2:12" s="1" customFormat="1" ht="16.5" customHeight="1">
      <c r="B91" s="25"/>
      <c r="E91" s="204" t="str">
        <f>E13</f>
        <v>1 - Výmena/inštalácia zdroja tepla</v>
      </c>
      <c r="F91" s="210"/>
      <c r="G91" s="210"/>
      <c r="H91" s="210"/>
      <c r="L91" s="25"/>
    </row>
    <row r="92" spans="2:12" s="1" customFormat="1" ht="6.95" customHeight="1">
      <c r="B92" s="25"/>
      <c r="L92" s="25"/>
    </row>
    <row r="93" spans="2:12" s="1" customFormat="1" ht="12" customHeight="1">
      <c r="B93" s="25"/>
      <c r="C93" s="22" t="s">
        <v>17</v>
      </c>
      <c r="F93" s="20" t="str">
        <f>F16</f>
        <v>Vyšná Sitnica súp. č.: 1, parcela č.: KN-C 178</v>
      </c>
      <c r="I93" s="22" t="s">
        <v>19</v>
      </c>
      <c r="J93" s="48">
        <f>IF(J16="","",J16)</f>
        <v>45566</v>
      </c>
      <c r="L93" s="25"/>
    </row>
    <row r="94" spans="2:12" s="1" customFormat="1" ht="6.95" customHeight="1">
      <c r="B94" s="25"/>
      <c r="L94" s="25"/>
    </row>
    <row r="95" spans="2:12" s="1" customFormat="1" ht="15.2" customHeight="1">
      <c r="B95" s="25"/>
      <c r="C95" s="22" t="s">
        <v>20</v>
      </c>
      <c r="F95" s="20" t="str">
        <f>E19</f>
        <v xml:space="preserve"> </v>
      </c>
      <c r="I95" s="22" t="s">
        <v>24</v>
      </c>
      <c r="J95" s="23" t="str">
        <f>E25</f>
        <v>Ing. Rastislav Chamaj</v>
      </c>
      <c r="L95" s="25"/>
    </row>
    <row r="96" spans="2:12" s="1" customFormat="1" ht="15.2" customHeight="1">
      <c r="B96" s="25"/>
      <c r="C96" s="22" t="s">
        <v>23</v>
      </c>
      <c r="F96" s="20" t="str">
        <f>IF(E22="","",E22)</f>
        <v>ZOYTEC s.r.o. Okružná 3032/33, Prešov 080 01</v>
      </c>
      <c r="I96" s="22" t="s">
        <v>26</v>
      </c>
      <c r="J96" s="23" t="str">
        <f>E28</f>
        <v>Ing. Ján Hlinka</v>
      </c>
      <c r="L96" s="25"/>
    </row>
    <row r="97" spans="2:47" s="1" customFormat="1" ht="10.35" customHeight="1">
      <c r="B97" s="25"/>
      <c r="L97" s="25"/>
    </row>
    <row r="98" spans="2:47" s="1" customFormat="1" ht="29.25" customHeight="1">
      <c r="B98" s="25"/>
      <c r="C98" s="104" t="s">
        <v>146</v>
      </c>
      <c r="D98" s="96"/>
      <c r="E98" s="96"/>
      <c r="F98" s="96"/>
      <c r="G98" s="96"/>
      <c r="H98" s="96"/>
      <c r="I98" s="96"/>
      <c r="J98" s="105" t="s">
        <v>147</v>
      </c>
      <c r="K98" s="96"/>
      <c r="L98" s="25"/>
    </row>
    <row r="99" spans="2:47" s="1" customFormat="1" ht="10.35" customHeight="1">
      <c r="B99" s="25"/>
      <c r="L99" s="25"/>
    </row>
    <row r="100" spans="2:47" s="1" customFormat="1" ht="22.9" customHeight="1">
      <c r="B100" s="25"/>
      <c r="C100" s="106" t="s">
        <v>148</v>
      </c>
      <c r="J100" s="62">
        <f>J136</f>
        <v>36649.970000000008</v>
      </c>
      <c r="L100" s="25"/>
      <c r="AU100" s="13" t="s">
        <v>149</v>
      </c>
    </row>
    <row r="101" spans="2:47" s="8" customFormat="1" ht="24.95" customHeight="1">
      <c r="B101" s="107"/>
      <c r="D101" s="108" t="s">
        <v>150</v>
      </c>
      <c r="E101" s="109"/>
      <c r="F101" s="109"/>
      <c r="G101" s="109"/>
      <c r="H101" s="109"/>
      <c r="I101" s="109"/>
      <c r="J101" s="110">
        <f>J137</f>
        <v>20.12</v>
      </c>
      <c r="L101" s="107"/>
    </row>
    <row r="102" spans="2:47" s="9" customFormat="1" ht="19.899999999999999" customHeight="1">
      <c r="B102" s="111"/>
      <c r="D102" s="112" t="s">
        <v>151</v>
      </c>
      <c r="E102" s="113"/>
      <c r="F102" s="113"/>
      <c r="G102" s="113"/>
      <c r="H102" s="113"/>
      <c r="I102" s="113"/>
      <c r="J102" s="114">
        <f>J138</f>
        <v>20.12</v>
      </c>
      <c r="L102" s="111"/>
    </row>
    <row r="103" spans="2:47" s="8" customFormat="1" ht="24.95" customHeight="1">
      <c r="B103" s="107"/>
      <c r="D103" s="108" t="s">
        <v>590</v>
      </c>
      <c r="E103" s="109"/>
      <c r="F103" s="109"/>
      <c r="G103" s="109"/>
      <c r="H103" s="109"/>
      <c r="I103" s="109"/>
      <c r="J103" s="110">
        <f>J140</f>
        <v>123.04</v>
      </c>
      <c r="L103" s="107"/>
    </row>
    <row r="104" spans="2:47" s="8" customFormat="1" ht="24.95" customHeight="1">
      <c r="B104" s="107"/>
      <c r="D104" s="108" t="s">
        <v>153</v>
      </c>
      <c r="E104" s="109"/>
      <c r="F104" s="109"/>
      <c r="G104" s="109"/>
      <c r="H104" s="109"/>
      <c r="I104" s="109"/>
      <c r="J104" s="110">
        <f>J144</f>
        <v>34371.730000000003</v>
      </c>
      <c r="L104" s="107"/>
    </row>
    <row r="105" spans="2:47" s="9" customFormat="1" ht="19.899999999999999" customHeight="1">
      <c r="B105" s="111"/>
      <c r="D105" s="112" t="s">
        <v>591</v>
      </c>
      <c r="E105" s="113"/>
      <c r="F105" s="113"/>
      <c r="G105" s="113"/>
      <c r="H105" s="113"/>
      <c r="I105" s="113"/>
      <c r="J105" s="114">
        <f>J145</f>
        <v>28751.82</v>
      </c>
      <c r="L105" s="111"/>
    </row>
    <row r="106" spans="2:47" s="9" customFormat="1" ht="19.899999999999999" customHeight="1">
      <c r="B106" s="111"/>
      <c r="D106" s="112" t="s">
        <v>592</v>
      </c>
      <c r="E106" s="113"/>
      <c r="F106" s="113"/>
      <c r="G106" s="113"/>
      <c r="H106" s="113"/>
      <c r="I106" s="113"/>
      <c r="J106" s="114">
        <f>J168</f>
        <v>3381.9999999999995</v>
      </c>
      <c r="L106" s="111"/>
    </row>
    <row r="107" spans="2:47" s="9" customFormat="1" ht="19.899999999999999" customHeight="1">
      <c r="B107" s="111"/>
      <c r="D107" s="112" t="s">
        <v>593</v>
      </c>
      <c r="E107" s="113"/>
      <c r="F107" s="113"/>
      <c r="G107" s="113"/>
      <c r="H107" s="113"/>
      <c r="I107" s="113"/>
      <c r="J107" s="114">
        <f>J180</f>
        <v>1082.5500000000002</v>
      </c>
      <c r="L107" s="111"/>
    </row>
    <row r="108" spans="2:47" s="9" customFormat="1" ht="19.899999999999999" customHeight="1">
      <c r="B108" s="111"/>
      <c r="D108" s="112" t="s">
        <v>594</v>
      </c>
      <c r="E108" s="113"/>
      <c r="F108" s="113"/>
      <c r="G108" s="113"/>
      <c r="H108" s="113"/>
      <c r="I108" s="113"/>
      <c r="J108" s="114">
        <f>J187</f>
        <v>1155.3599999999999</v>
      </c>
      <c r="L108" s="111"/>
    </row>
    <row r="109" spans="2:47" s="8" customFormat="1" ht="24.95" customHeight="1">
      <c r="B109" s="107"/>
      <c r="D109" s="108" t="s">
        <v>339</v>
      </c>
      <c r="E109" s="109"/>
      <c r="F109" s="109"/>
      <c r="G109" s="109"/>
      <c r="H109" s="109"/>
      <c r="I109" s="109"/>
      <c r="J109" s="110">
        <f>J199</f>
        <v>420.22</v>
      </c>
      <c r="L109" s="107"/>
    </row>
    <row r="110" spans="2:47" s="9" customFormat="1" ht="19.899999999999999" customHeight="1">
      <c r="B110" s="111"/>
      <c r="D110" s="112" t="s">
        <v>595</v>
      </c>
      <c r="E110" s="113"/>
      <c r="F110" s="113"/>
      <c r="G110" s="113"/>
      <c r="H110" s="113"/>
      <c r="I110" s="113"/>
      <c r="J110" s="114">
        <f>J200</f>
        <v>420.22</v>
      </c>
      <c r="L110" s="111"/>
    </row>
    <row r="111" spans="2:47" s="8" customFormat="1" ht="24.95" customHeight="1">
      <c r="B111" s="107"/>
      <c r="D111" s="108" t="s">
        <v>341</v>
      </c>
      <c r="E111" s="109"/>
      <c r="F111" s="109"/>
      <c r="G111" s="109"/>
      <c r="H111" s="109"/>
      <c r="I111" s="109"/>
      <c r="J111" s="110">
        <f>J203</f>
        <v>327.04000000000002</v>
      </c>
      <c r="L111" s="107"/>
    </row>
    <row r="112" spans="2:47" s="8" customFormat="1" ht="24.95" customHeight="1">
      <c r="B112" s="107"/>
      <c r="D112" s="108" t="s">
        <v>596</v>
      </c>
      <c r="E112" s="109"/>
      <c r="F112" s="109"/>
      <c r="G112" s="109"/>
      <c r="H112" s="109"/>
      <c r="I112" s="109"/>
      <c r="J112" s="110">
        <f>J205</f>
        <v>1387.82</v>
      </c>
      <c r="L112" s="107"/>
    </row>
    <row r="113" spans="2:12" s="1" customFormat="1" ht="21.75" customHeight="1">
      <c r="B113" s="25"/>
      <c r="L113" s="25"/>
    </row>
    <row r="114" spans="2:12" s="1" customFormat="1" ht="6.95" customHeight="1"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25"/>
    </row>
    <row r="118" spans="2:12" s="1" customFormat="1" ht="6.95" customHeight="1">
      <c r="B118" s="42"/>
      <c r="C118" s="43"/>
      <c r="D118" s="43"/>
      <c r="E118" s="43"/>
      <c r="F118" s="43"/>
      <c r="G118" s="43"/>
      <c r="H118" s="43"/>
      <c r="I118" s="43"/>
      <c r="J118" s="43"/>
      <c r="K118" s="43"/>
      <c r="L118" s="25"/>
    </row>
    <row r="119" spans="2:12" s="1" customFormat="1" ht="24.95" customHeight="1">
      <c r="B119" s="25"/>
      <c r="C119" s="17" t="s">
        <v>156</v>
      </c>
      <c r="L119" s="25"/>
    </row>
    <row r="120" spans="2:12" s="1" customFormat="1" ht="6.95" customHeight="1">
      <c r="B120" s="25"/>
      <c r="L120" s="25"/>
    </row>
    <row r="121" spans="2:12" s="1" customFormat="1" ht="12" customHeight="1">
      <c r="B121" s="25"/>
      <c r="C121" s="22" t="s">
        <v>13</v>
      </c>
      <c r="L121" s="25"/>
    </row>
    <row r="122" spans="2:12" s="1" customFormat="1" ht="16.5" customHeight="1">
      <c r="B122" s="25"/>
      <c r="E122" s="208" t="str">
        <f>E7</f>
        <v>Obnova budovy materskej a základnej školy Vyšná Sitnica</v>
      </c>
      <c r="F122" s="209"/>
      <c r="G122" s="209"/>
      <c r="H122" s="209"/>
      <c r="L122" s="25"/>
    </row>
    <row r="123" spans="2:12" ht="12" customHeight="1">
      <c r="B123" s="16"/>
      <c r="C123" s="22" t="s">
        <v>135</v>
      </c>
      <c r="L123" s="16"/>
    </row>
    <row r="124" spans="2:12" ht="16.5" customHeight="1">
      <c r="B124" s="16"/>
      <c r="E124" s="208" t="s">
        <v>136</v>
      </c>
      <c r="F124" s="174"/>
      <c r="G124" s="174"/>
      <c r="H124" s="174"/>
      <c r="L124" s="16"/>
    </row>
    <row r="125" spans="2:12" ht="12" customHeight="1">
      <c r="B125" s="16"/>
      <c r="C125" s="22" t="s">
        <v>137</v>
      </c>
      <c r="L125" s="16"/>
    </row>
    <row r="126" spans="2:12" s="1" customFormat="1" ht="16.5" customHeight="1">
      <c r="B126" s="25"/>
      <c r="E126" s="191" t="s">
        <v>588</v>
      </c>
      <c r="F126" s="210"/>
      <c r="G126" s="210"/>
      <c r="H126" s="210"/>
      <c r="L126" s="25"/>
    </row>
    <row r="127" spans="2:12" s="1" customFormat="1" ht="12" customHeight="1">
      <c r="B127" s="25"/>
      <c r="C127" s="22" t="s">
        <v>139</v>
      </c>
      <c r="L127" s="25"/>
    </row>
    <row r="128" spans="2:12" s="1" customFormat="1" ht="16.5" customHeight="1">
      <c r="B128" s="25"/>
      <c r="E128" s="204" t="str">
        <f>E13</f>
        <v>1 - Výmena/inštalácia zdroja tepla</v>
      </c>
      <c r="F128" s="210"/>
      <c r="G128" s="210"/>
      <c r="H128" s="210"/>
      <c r="L128" s="25"/>
    </row>
    <row r="129" spans="2:65" s="1" customFormat="1" ht="6.95" customHeight="1">
      <c r="B129" s="25"/>
      <c r="L129" s="25"/>
    </row>
    <row r="130" spans="2:65" s="1" customFormat="1" ht="12" customHeight="1">
      <c r="B130" s="25"/>
      <c r="C130" s="22" t="s">
        <v>17</v>
      </c>
      <c r="F130" s="20" t="str">
        <f>F16</f>
        <v>Vyšná Sitnica súp. č.: 1, parcela č.: KN-C 178</v>
      </c>
      <c r="I130" s="22" t="s">
        <v>19</v>
      </c>
      <c r="J130" s="48">
        <f>IF(J16="","",J16)</f>
        <v>45566</v>
      </c>
      <c r="L130" s="25"/>
    </row>
    <row r="131" spans="2:65" s="1" customFormat="1" ht="6.95" customHeight="1">
      <c r="B131" s="25"/>
      <c r="L131" s="25"/>
    </row>
    <row r="132" spans="2:65" s="1" customFormat="1" ht="15.2" customHeight="1">
      <c r="B132" s="25"/>
      <c r="C132" s="22" t="s">
        <v>20</v>
      </c>
      <c r="F132" s="20" t="str">
        <f>E19</f>
        <v xml:space="preserve"> </v>
      </c>
      <c r="I132" s="22" t="s">
        <v>24</v>
      </c>
      <c r="J132" s="23" t="str">
        <f>E25</f>
        <v>Ing. Rastislav Chamaj</v>
      </c>
      <c r="L132" s="25"/>
    </row>
    <row r="133" spans="2:65" s="1" customFormat="1" ht="15.2" customHeight="1">
      <c r="B133" s="25"/>
      <c r="C133" s="22" t="s">
        <v>23</v>
      </c>
      <c r="F133" s="20" t="str">
        <f>IF(E22="","",E22)</f>
        <v>ZOYTEC s.r.o. Okružná 3032/33, Prešov 080 01</v>
      </c>
      <c r="I133" s="22" t="s">
        <v>26</v>
      </c>
      <c r="J133" s="23" t="str">
        <f>E28</f>
        <v>Ing. Ján Hlinka</v>
      </c>
      <c r="L133" s="25"/>
    </row>
    <row r="134" spans="2:65" s="1" customFormat="1" ht="10.35" customHeight="1">
      <c r="B134" s="25"/>
      <c r="L134" s="25"/>
    </row>
    <row r="135" spans="2:65" s="10" customFormat="1" ht="29.25" customHeight="1">
      <c r="B135" s="115"/>
      <c r="C135" s="116" t="s">
        <v>157</v>
      </c>
      <c r="D135" s="117" t="s">
        <v>53</v>
      </c>
      <c r="E135" s="117" t="s">
        <v>49</v>
      </c>
      <c r="F135" s="117" t="s">
        <v>50</v>
      </c>
      <c r="G135" s="117" t="s">
        <v>158</v>
      </c>
      <c r="H135" s="117" t="s">
        <v>159</v>
      </c>
      <c r="I135" s="117" t="s">
        <v>160</v>
      </c>
      <c r="J135" s="118" t="s">
        <v>147</v>
      </c>
      <c r="K135" s="119" t="s">
        <v>161</v>
      </c>
      <c r="L135" s="115"/>
      <c r="M135" s="55" t="s">
        <v>1</v>
      </c>
      <c r="N135" s="56" t="s">
        <v>32</v>
      </c>
      <c r="O135" s="56" t="s">
        <v>162</v>
      </c>
      <c r="P135" s="56" t="s">
        <v>163</v>
      </c>
      <c r="Q135" s="56" t="s">
        <v>164</v>
      </c>
      <c r="R135" s="56" t="s">
        <v>165</v>
      </c>
      <c r="S135" s="56" t="s">
        <v>166</v>
      </c>
      <c r="T135" s="57" t="s">
        <v>167</v>
      </c>
    </row>
    <row r="136" spans="2:65" s="1" customFormat="1" ht="22.9" customHeight="1">
      <c r="B136" s="25"/>
      <c r="C136" s="60" t="s">
        <v>148</v>
      </c>
      <c r="J136" s="120">
        <f>BK136</f>
        <v>36649.970000000008</v>
      </c>
      <c r="L136" s="25"/>
      <c r="M136" s="58"/>
      <c r="N136" s="49"/>
      <c r="O136" s="49"/>
      <c r="P136" s="121">
        <f>P137+P140+P144+P199+P203+P205</f>
        <v>0</v>
      </c>
      <c r="Q136" s="49"/>
      <c r="R136" s="121">
        <f>R137+R140+R144+R199+R203+R205</f>
        <v>0</v>
      </c>
      <c r="S136" s="49"/>
      <c r="T136" s="122">
        <f>T137+T140+T144+T199+T203+T205</f>
        <v>0</v>
      </c>
      <c r="AT136" s="13" t="s">
        <v>67</v>
      </c>
      <c r="AU136" s="13" t="s">
        <v>149</v>
      </c>
      <c r="BK136" s="123">
        <f>BK137+BK140+BK144+BK199+BK203+BK205</f>
        <v>36649.970000000008</v>
      </c>
    </row>
    <row r="137" spans="2:65" s="11" customFormat="1" ht="25.9" customHeight="1">
      <c r="B137" s="124"/>
      <c r="D137" s="125" t="s">
        <v>67</v>
      </c>
      <c r="E137" s="126" t="s">
        <v>168</v>
      </c>
      <c r="F137" s="126" t="s">
        <v>169</v>
      </c>
      <c r="J137" s="127">
        <f>BK137</f>
        <v>20.12</v>
      </c>
      <c r="L137" s="124"/>
      <c r="M137" s="128"/>
      <c r="P137" s="129">
        <f>P138</f>
        <v>0</v>
      </c>
      <c r="R137" s="129">
        <f>R138</f>
        <v>0</v>
      </c>
      <c r="T137" s="130">
        <f>T138</f>
        <v>0</v>
      </c>
      <c r="AR137" s="125" t="s">
        <v>75</v>
      </c>
      <c r="AT137" s="131" t="s">
        <v>67</v>
      </c>
      <c r="AU137" s="131" t="s">
        <v>68</v>
      </c>
      <c r="AY137" s="125" t="s">
        <v>170</v>
      </c>
      <c r="BK137" s="132">
        <f>BK138</f>
        <v>20.12</v>
      </c>
    </row>
    <row r="138" spans="2:65" s="11" customFormat="1" ht="22.9" customHeight="1">
      <c r="B138" s="124"/>
      <c r="D138" s="125" t="s">
        <v>67</v>
      </c>
      <c r="E138" s="147" t="s">
        <v>108</v>
      </c>
      <c r="F138" s="147" t="s">
        <v>204</v>
      </c>
      <c r="J138" s="148">
        <f>BK138</f>
        <v>20.12</v>
      </c>
      <c r="L138" s="124"/>
      <c r="M138" s="128"/>
      <c r="P138" s="129">
        <f>P139</f>
        <v>0</v>
      </c>
      <c r="R138" s="129">
        <f>R139</f>
        <v>0</v>
      </c>
      <c r="T138" s="130">
        <f>T139</f>
        <v>0</v>
      </c>
      <c r="AR138" s="125" t="s">
        <v>75</v>
      </c>
      <c r="AT138" s="131" t="s">
        <v>67</v>
      </c>
      <c r="AU138" s="131" t="s">
        <v>75</v>
      </c>
      <c r="AY138" s="125" t="s">
        <v>170</v>
      </c>
      <c r="BK138" s="132">
        <f>BK139</f>
        <v>20.12</v>
      </c>
    </row>
    <row r="139" spans="2:65" s="1" customFormat="1" ht="16.5" customHeight="1">
      <c r="B139" s="133"/>
      <c r="C139" s="134" t="s">
        <v>75</v>
      </c>
      <c r="D139" s="134" t="s">
        <v>171</v>
      </c>
      <c r="E139" s="135" t="s">
        <v>597</v>
      </c>
      <c r="F139" s="136" t="s">
        <v>598</v>
      </c>
      <c r="G139" s="137" t="s">
        <v>1</v>
      </c>
      <c r="H139" s="138">
        <v>4</v>
      </c>
      <c r="I139" s="139">
        <v>5.03</v>
      </c>
      <c r="J139" s="139">
        <f>ROUND(I139*H139,2)</f>
        <v>20.12</v>
      </c>
      <c r="K139" s="140"/>
      <c r="L139" s="25"/>
      <c r="M139" s="141" t="s">
        <v>1</v>
      </c>
      <c r="N139" s="142" t="s">
        <v>34</v>
      </c>
      <c r="O139" s="143">
        <v>0</v>
      </c>
      <c r="P139" s="143">
        <f>O139*H139</f>
        <v>0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AR139" s="145" t="s">
        <v>97</v>
      </c>
      <c r="AT139" s="145" t="s">
        <v>171</v>
      </c>
      <c r="AU139" s="145" t="s">
        <v>79</v>
      </c>
      <c r="AY139" s="13" t="s">
        <v>170</v>
      </c>
      <c r="BE139" s="146">
        <f>IF(N139="základná",J139,0)</f>
        <v>0</v>
      </c>
      <c r="BF139" s="146">
        <f>IF(N139="znížená",J139,0)</f>
        <v>20.12</v>
      </c>
      <c r="BG139" s="146">
        <f>IF(N139="zákl. prenesená",J139,0)</f>
        <v>0</v>
      </c>
      <c r="BH139" s="146">
        <f>IF(N139="zníž. prenesená",J139,0)</f>
        <v>0</v>
      </c>
      <c r="BI139" s="146">
        <f>IF(N139="nulová",J139,0)</f>
        <v>0</v>
      </c>
      <c r="BJ139" s="13" t="s">
        <v>79</v>
      </c>
      <c r="BK139" s="146">
        <f>ROUND(I139*H139,2)</f>
        <v>20.12</v>
      </c>
      <c r="BL139" s="13" t="s">
        <v>97</v>
      </c>
      <c r="BM139" s="145" t="s">
        <v>599</v>
      </c>
    </row>
    <row r="140" spans="2:65" s="11" customFormat="1" ht="25.9" customHeight="1">
      <c r="B140" s="124"/>
      <c r="D140" s="125" t="s">
        <v>67</v>
      </c>
      <c r="E140" s="126" t="s">
        <v>495</v>
      </c>
      <c r="F140" s="126" t="s">
        <v>496</v>
      </c>
      <c r="J140" s="127">
        <f>BK140</f>
        <v>123.04</v>
      </c>
      <c r="L140" s="124"/>
      <c r="M140" s="128"/>
      <c r="P140" s="129">
        <f>SUM(P141:P143)</f>
        <v>0</v>
      </c>
      <c r="R140" s="129">
        <f>SUM(R141:R143)</f>
        <v>0</v>
      </c>
      <c r="T140" s="130">
        <f>SUM(T141:T143)</f>
        <v>0</v>
      </c>
      <c r="AR140" s="125" t="s">
        <v>79</v>
      </c>
      <c r="AT140" s="131" t="s">
        <v>67</v>
      </c>
      <c r="AU140" s="131" t="s">
        <v>68</v>
      </c>
      <c r="AY140" s="125" t="s">
        <v>170</v>
      </c>
      <c r="BK140" s="132">
        <f>SUM(BK141:BK143)</f>
        <v>123.04</v>
      </c>
    </row>
    <row r="141" spans="2:65" s="1" customFormat="1" ht="24.2" customHeight="1">
      <c r="B141" s="133"/>
      <c r="C141" s="134" t="s">
        <v>79</v>
      </c>
      <c r="D141" s="134" t="s">
        <v>171</v>
      </c>
      <c r="E141" s="135" t="s">
        <v>600</v>
      </c>
      <c r="F141" s="136" t="s">
        <v>601</v>
      </c>
      <c r="G141" s="137" t="s">
        <v>182</v>
      </c>
      <c r="H141" s="138">
        <v>16</v>
      </c>
      <c r="I141" s="139">
        <v>5.21</v>
      </c>
      <c r="J141" s="139">
        <f>ROUND(I141*H141,2)</f>
        <v>83.36</v>
      </c>
      <c r="K141" s="140"/>
      <c r="L141" s="25"/>
      <c r="M141" s="141" t="s">
        <v>1</v>
      </c>
      <c r="N141" s="142" t="s">
        <v>34</v>
      </c>
      <c r="O141" s="143">
        <v>0</v>
      </c>
      <c r="P141" s="143">
        <f>O141*H141</f>
        <v>0</v>
      </c>
      <c r="Q141" s="143">
        <v>0</v>
      </c>
      <c r="R141" s="143">
        <f>Q141*H141</f>
        <v>0</v>
      </c>
      <c r="S141" s="143">
        <v>0</v>
      </c>
      <c r="T141" s="144">
        <f>S141*H141</f>
        <v>0</v>
      </c>
      <c r="AR141" s="145" t="s">
        <v>227</v>
      </c>
      <c r="AT141" s="145" t="s">
        <v>171</v>
      </c>
      <c r="AU141" s="145" t="s">
        <v>75</v>
      </c>
      <c r="AY141" s="13" t="s">
        <v>170</v>
      </c>
      <c r="BE141" s="146">
        <f>IF(N141="základná",J141,0)</f>
        <v>0</v>
      </c>
      <c r="BF141" s="146">
        <f>IF(N141="znížená",J141,0)</f>
        <v>83.36</v>
      </c>
      <c r="BG141" s="146">
        <f>IF(N141="zákl. prenesená",J141,0)</f>
        <v>0</v>
      </c>
      <c r="BH141" s="146">
        <f>IF(N141="zníž. prenesená",J141,0)</f>
        <v>0</v>
      </c>
      <c r="BI141" s="146">
        <f>IF(N141="nulová",J141,0)</f>
        <v>0</v>
      </c>
      <c r="BJ141" s="13" t="s">
        <v>79</v>
      </c>
      <c r="BK141" s="146">
        <f>ROUND(I141*H141,2)</f>
        <v>83.36</v>
      </c>
      <c r="BL141" s="13" t="s">
        <v>227</v>
      </c>
      <c r="BM141" s="145" t="s">
        <v>602</v>
      </c>
    </row>
    <row r="142" spans="2:65" s="1" customFormat="1" ht="33" customHeight="1">
      <c r="B142" s="133"/>
      <c r="C142" s="149" t="s">
        <v>83</v>
      </c>
      <c r="D142" s="149" t="s">
        <v>230</v>
      </c>
      <c r="E142" s="150" t="s">
        <v>603</v>
      </c>
      <c r="F142" s="151" t="s">
        <v>604</v>
      </c>
      <c r="G142" s="152" t="s">
        <v>182</v>
      </c>
      <c r="H142" s="153">
        <v>8</v>
      </c>
      <c r="I142" s="154">
        <v>2.38</v>
      </c>
      <c r="J142" s="154">
        <f>ROUND(I142*H142,2)</f>
        <v>19.04</v>
      </c>
      <c r="K142" s="155"/>
      <c r="L142" s="156"/>
      <c r="M142" s="157" t="s">
        <v>1</v>
      </c>
      <c r="N142" s="158" t="s">
        <v>34</v>
      </c>
      <c r="O142" s="143">
        <v>0</v>
      </c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AR142" s="145" t="s">
        <v>233</v>
      </c>
      <c r="AT142" s="145" t="s">
        <v>230</v>
      </c>
      <c r="AU142" s="145" t="s">
        <v>75</v>
      </c>
      <c r="AY142" s="13" t="s">
        <v>170</v>
      </c>
      <c r="BE142" s="146">
        <f>IF(N142="základná",J142,0)</f>
        <v>0</v>
      </c>
      <c r="BF142" s="146">
        <f>IF(N142="znížená",J142,0)</f>
        <v>19.04</v>
      </c>
      <c r="BG142" s="146">
        <f>IF(N142="zákl. prenesená",J142,0)</f>
        <v>0</v>
      </c>
      <c r="BH142" s="146">
        <f>IF(N142="zníž. prenesená",J142,0)</f>
        <v>0</v>
      </c>
      <c r="BI142" s="146">
        <f>IF(N142="nulová",J142,0)</f>
        <v>0</v>
      </c>
      <c r="BJ142" s="13" t="s">
        <v>79</v>
      </c>
      <c r="BK142" s="146">
        <f>ROUND(I142*H142,2)</f>
        <v>19.04</v>
      </c>
      <c r="BL142" s="13" t="s">
        <v>227</v>
      </c>
      <c r="BM142" s="145" t="s">
        <v>605</v>
      </c>
    </row>
    <row r="143" spans="2:65" s="1" customFormat="1" ht="33" customHeight="1">
      <c r="B143" s="133"/>
      <c r="C143" s="149" t="s">
        <v>97</v>
      </c>
      <c r="D143" s="149" t="s">
        <v>230</v>
      </c>
      <c r="E143" s="150" t="s">
        <v>606</v>
      </c>
      <c r="F143" s="151" t="s">
        <v>607</v>
      </c>
      <c r="G143" s="152" t="s">
        <v>182</v>
      </c>
      <c r="H143" s="153">
        <v>8</v>
      </c>
      <c r="I143" s="154">
        <v>2.58</v>
      </c>
      <c r="J143" s="154">
        <f>ROUND(I143*H143,2)</f>
        <v>20.64</v>
      </c>
      <c r="K143" s="155"/>
      <c r="L143" s="156"/>
      <c r="M143" s="157" t="s">
        <v>1</v>
      </c>
      <c r="N143" s="158" t="s">
        <v>34</v>
      </c>
      <c r="O143" s="143">
        <v>0</v>
      </c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AR143" s="145" t="s">
        <v>233</v>
      </c>
      <c r="AT143" s="145" t="s">
        <v>230</v>
      </c>
      <c r="AU143" s="145" t="s">
        <v>75</v>
      </c>
      <c r="AY143" s="13" t="s">
        <v>170</v>
      </c>
      <c r="BE143" s="146">
        <f>IF(N143="základná",J143,0)</f>
        <v>0</v>
      </c>
      <c r="BF143" s="146">
        <f>IF(N143="znížená",J143,0)</f>
        <v>20.64</v>
      </c>
      <c r="BG143" s="146">
        <f>IF(N143="zákl. prenesená",J143,0)</f>
        <v>0</v>
      </c>
      <c r="BH143" s="146">
        <f>IF(N143="zníž. prenesená",J143,0)</f>
        <v>0</v>
      </c>
      <c r="BI143" s="146">
        <f>IF(N143="nulová",J143,0)</f>
        <v>0</v>
      </c>
      <c r="BJ143" s="13" t="s">
        <v>79</v>
      </c>
      <c r="BK143" s="146">
        <f>ROUND(I143*H143,2)</f>
        <v>20.64</v>
      </c>
      <c r="BL143" s="13" t="s">
        <v>227</v>
      </c>
      <c r="BM143" s="145" t="s">
        <v>608</v>
      </c>
    </row>
    <row r="144" spans="2:65" s="11" customFormat="1" ht="25.9" customHeight="1">
      <c r="B144" s="124"/>
      <c r="D144" s="125" t="s">
        <v>67</v>
      </c>
      <c r="E144" s="126" t="s">
        <v>220</v>
      </c>
      <c r="F144" s="126" t="s">
        <v>221</v>
      </c>
      <c r="J144" s="127">
        <f>BK144</f>
        <v>34371.730000000003</v>
      </c>
      <c r="L144" s="124"/>
      <c r="M144" s="128"/>
      <c r="P144" s="129">
        <f>P145+P168+P180+P187</f>
        <v>0</v>
      </c>
      <c r="R144" s="129">
        <f>R145+R168+R180+R187</f>
        <v>0</v>
      </c>
      <c r="T144" s="130">
        <f>T145+T168+T180+T187</f>
        <v>0</v>
      </c>
      <c r="AR144" s="125" t="s">
        <v>79</v>
      </c>
      <c r="AT144" s="131" t="s">
        <v>67</v>
      </c>
      <c r="AU144" s="131" t="s">
        <v>68</v>
      </c>
      <c r="AY144" s="125" t="s">
        <v>170</v>
      </c>
      <c r="BK144" s="132">
        <f>BK145+BK168+BK180+BK187</f>
        <v>34371.730000000003</v>
      </c>
    </row>
    <row r="145" spans="2:65" s="11" customFormat="1" ht="22.9" customHeight="1">
      <c r="B145" s="124"/>
      <c r="D145" s="125" t="s">
        <v>67</v>
      </c>
      <c r="E145" s="147" t="s">
        <v>609</v>
      </c>
      <c r="F145" s="147" t="s">
        <v>610</v>
      </c>
      <c r="J145" s="148">
        <f>BK145</f>
        <v>28751.82</v>
      </c>
      <c r="L145" s="124"/>
      <c r="M145" s="128"/>
      <c r="P145" s="129">
        <f>SUM(P146:P167)</f>
        <v>0</v>
      </c>
      <c r="R145" s="129">
        <f>SUM(R146:R167)</f>
        <v>0</v>
      </c>
      <c r="T145" s="130">
        <f>SUM(T146:T167)</f>
        <v>0</v>
      </c>
      <c r="AR145" s="125" t="s">
        <v>79</v>
      </c>
      <c r="AT145" s="131" t="s">
        <v>67</v>
      </c>
      <c r="AU145" s="131" t="s">
        <v>75</v>
      </c>
      <c r="AY145" s="125" t="s">
        <v>170</v>
      </c>
      <c r="BK145" s="132">
        <f>SUM(BK146:BK167)</f>
        <v>28751.82</v>
      </c>
    </row>
    <row r="146" spans="2:65" s="1" customFormat="1" ht="24.2" customHeight="1">
      <c r="B146" s="133"/>
      <c r="C146" s="134" t="s">
        <v>104</v>
      </c>
      <c r="D146" s="134" t="s">
        <v>171</v>
      </c>
      <c r="E146" s="135" t="s">
        <v>611</v>
      </c>
      <c r="F146" s="136" t="s">
        <v>612</v>
      </c>
      <c r="G146" s="137" t="s">
        <v>178</v>
      </c>
      <c r="H146" s="138">
        <v>1</v>
      </c>
      <c r="I146" s="139">
        <v>57.63</v>
      </c>
      <c r="J146" s="139">
        <f t="shared" ref="J146:J167" si="0">ROUND(I146*H146,2)</f>
        <v>57.63</v>
      </c>
      <c r="K146" s="140"/>
      <c r="L146" s="25"/>
      <c r="M146" s="141" t="s">
        <v>1</v>
      </c>
      <c r="N146" s="142" t="s">
        <v>34</v>
      </c>
      <c r="O146" s="143">
        <v>0</v>
      </c>
      <c r="P146" s="143">
        <f t="shared" ref="P146:P167" si="1">O146*H146</f>
        <v>0</v>
      </c>
      <c r="Q146" s="143">
        <v>0</v>
      </c>
      <c r="R146" s="143">
        <f t="shared" ref="R146:R167" si="2">Q146*H146</f>
        <v>0</v>
      </c>
      <c r="S146" s="143">
        <v>0</v>
      </c>
      <c r="T146" s="144">
        <f t="shared" ref="T146:T167" si="3">S146*H146</f>
        <v>0</v>
      </c>
      <c r="AR146" s="145" t="s">
        <v>227</v>
      </c>
      <c r="AT146" s="145" t="s">
        <v>171</v>
      </c>
      <c r="AU146" s="145" t="s">
        <v>79</v>
      </c>
      <c r="AY146" s="13" t="s">
        <v>170</v>
      </c>
      <c r="BE146" s="146">
        <f t="shared" ref="BE146:BE167" si="4">IF(N146="základná",J146,0)</f>
        <v>0</v>
      </c>
      <c r="BF146" s="146">
        <f t="shared" ref="BF146:BF167" si="5">IF(N146="znížená",J146,0)</f>
        <v>57.63</v>
      </c>
      <c r="BG146" s="146">
        <f t="shared" ref="BG146:BG167" si="6">IF(N146="zákl. prenesená",J146,0)</f>
        <v>0</v>
      </c>
      <c r="BH146" s="146">
        <f t="shared" ref="BH146:BH167" si="7">IF(N146="zníž. prenesená",J146,0)</f>
        <v>0</v>
      </c>
      <c r="BI146" s="146">
        <f t="shared" ref="BI146:BI167" si="8">IF(N146="nulová",J146,0)</f>
        <v>0</v>
      </c>
      <c r="BJ146" s="13" t="s">
        <v>79</v>
      </c>
      <c r="BK146" s="146">
        <f t="shared" ref="BK146:BK167" si="9">ROUND(I146*H146,2)</f>
        <v>57.63</v>
      </c>
      <c r="BL146" s="13" t="s">
        <v>227</v>
      </c>
      <c r="BM146" s="145" t="s">
        <v>613</v>
      </c>
    </row>
    <row r="147" spans="2:65" s="1" customFormat="1" ht="16.5" customHeight="1">
      <c r="B147" s="133"/>
      <c r="C147" s="134" t="s">
        <v>108</v>
      </c>
      <c r="D147" s="134" t="s">
        <v>171</v>
      </c>
      <c r="E147" s="135" t="s">
        <v>614</v>
      </c>
      <c r="F147" s="136" t="s">
        <v>615</v>
      </c>
      <c r="G147" s="137" t="s">
        <v>178</v>
      </c>
      <c r="H147" s="138">
        <v>2</v>
      </c>
      <c r="I147" s="139">
        <v>932.47</v>
      </c>
      <c r="J147" s="139">
        <f t="shared" si="0"/>
        <v>1864.94</v>
      </c>
      <c r="K147" s="140"/>
      <c r="L147" s="25"/>
      <c r="M147" s="141" t="s">
        <v>1</v>
      </c>
      <c r="N147" s="142" t="s">
        <v>34</v>
      </c>
      <c r="O147" s="143">
        <v>0</v>
      </c>
      <c r="P147" s="143">
        <f t="shared" si="1"/>
        <v>0</v>
      </c>
      <c r="Q147" s="143">
        <v>0</v>
      </c>
      <c r="R147" s="143">
        <f t="shared" si="2"/>
        <v>0</v>
      </c>
      <c r="S147" s="143">
        <v>0</v>
      </c>
      <c r="T147" s="144">
        <f t="shared" si="3"/>
        <v>0</v>
      </c>
      <c r="AR147" s="145" t="s">
        <v>227</v>
      </c>
      <c r="AT147" s="145" t="s">
        <v>171</v>
      </c>
      <c r="AU147" s="145" t="s">
        <v>79</v>
      </c>
      <c r="AY147" s="13" t="s">
        <v>170</v>
      </c>
      <c r="BE147" s="146">
        <f t="shared" si="4"/>
        <v>0</v>
      </c>
      <c r="BF147" s="146">
        <f t="shared" si="5"/>
        <v>1864.94</v>
      </c>
      <c r="BG147" s="146">
        <f t="shared" si="6"/>
        <v>0</v>
      </c>
      <c r="BH147" s="146">
        <f t="shared" si="7"/>
        <v>0</v>
      </c>
      <c r="BI147" s="146">
        <f t="shared" si="8"/>
        <v>0</v>
      </c>
      <c r="BJ147" s="13" t="s">
        <v>79</v>
      </c>
      <c r="BK147" s="146">
        <f t="shared" si="9"/>
        <v>1864.94</v>
      </c>
      <c r="BL147" s="13" t="s">
        <v>227</v>
      </c>
      <c r="BM147" s="145" t="s">
        <v>616</v>
      </c>
    </row>
    <row r="148" spans="2:65" s="1" customFormat="1" ht="16.5" customHeight="1">
      <c r="B148" s="133"/>
      <c r="C148" s="134" t="s">
        <v>113</v>
      </c>
      <c r="D148" s="134" t="s">
        <v>171</v>
      </c>
      <c r="E148" s="135" t="s">
        <v>617</v>
      </c>
      <c r="F148" s="136" t="s">
        <v>618</v>
      </c>
      <c r="G148" s="137" t="s">
        <v>178</v>
      </c>
      <c r="H148" s="138">
        <v>2</v>
      </c>
      <c r="I148" s="139">
        <v>3197.45</v>
      </c>
      <c r="J148" s="139">
        <f t="shared" si="0"/>
        <v>6394.9</v>
      </c>
      <c r="K148" s="140"/>
      <c r="L148" s="25"/>
      <c r="M148" s="141" t="s">
        <v>1</v>
      </c>
      <c r="N148" s="142" t="s">
        <v>34</v>
      </c>
      <c r="O148" s="143">
        <v>0</v>
      </c>
      <c r="P148" s="143">
        <f t="shared" si="1"/>
        <v>0</v>
      </c>
      <c r="Q148" s="143">
        <v>0</v>
      </c>
      <c r="R148" s="143">
        <f t="shared" si="2"/>
        <v>0</v>
      </c>
      <c r="S148" s="143">
        <v>0</v>
      </c>
      <c r="T148" s="144">
        <f t="shared" si="3"/>
        <v>0</v>
      </c>
      <c r="AR148" s="145" t="s">
        <v>227</v>
      </c>
      <c r="AT148" s="145" t="s">
        <v>171</v>
      </c>
      <c r="AU148" s="145" t="s">
        <v>79</v>
      </c>
      <c r="AY148" s="13" t="s">
        <v>170</v>
      </c>
      <c r="BE148" s="146">
        <f t="shared" si="4"/>
        <v>0</v>
      </c>
      <c r="BF148" s="146">
        <f t="shared" si="5"/>
        <v>6394.9</v>
      </c>
      <c r="BG148" s="146">
        <f t="shared" si="6"/>
        <v>0</v>
      </c>
      <c r="BH148" s="146">
        <f t="shared" si="7"/>
        <v>0</v>
      </c>
      <c r="BI148" s="146">
        <f t="shared" si="8"/>
        <v>0</v>
      </c>
      <c r="BJ148" s="13" t="s">
        <v>79</v>
      </c>
      <c r="BK148" s="146">
        <f t="shared" si="9"/>
        <v>6394.9</v>
      </c>
      <c r="BL148" s="13" t="s">
        <v>227</v>
      </c>
      <c r="BM148" s="145" t="s">
        <v>619</v>
      </c>
    </row>
    <row r="149" spans="2:65" s="1" customFormat="1" ht="44.25" customHeight="1">
      <c r="B149" s="133"/>
      <c r="C149" s="149" t="s">
        <v>196</v>
      </c>
      <c r="D149" s="149" t="s">
        <v>230</v>
      </c>
      <c r="E149" s="150" t="s">
        <v>620</v>
      </c>
      <c r="F149" s="151" t="s">
        <v>621</v>
      </c>
      <c r="G149" s="152" t="s">
        <v>178</v>
      </c>
      <c r="H149" s="153">
        <v>2</v>
      </c>
      <c r="I149" s="154">
        <v>6479.57</v>
      </c>
      <c r="J149" s="154">
        <f t="shared" si="0"/>
        <v>12959.14</v>
      </c>
      <c r="K149" s="155"/>
      <c r="L149" s="156"/>
      <c r="M149" s="157" t="s">
        <v>1</v>
      </c>
      <c r="N149" s="158" t="s">
        <v>34</v>
      </c>
      <c r="O149" s="143">
        <v>0</v>
      </c>
      <c r="P149" s="143">
        <f t="shared" si="1"/>
        <v>0</v>
      </c>
      <c r="Q149" s="143">
        <v>0</v>
      </c>
      <c r="R149" s="143">
        <f t="shared" si="2"/>
        <v>0</v>
      </c>
      <c r="S149" s="143">
        <v>0</v>
      </c>
      <c r="T149" s="144">
        <f t="shared" si="3"/>
        <v>0</v>
      </c>
      <c r="AR149" s="145" t="s">
        <v>233</v>
      </c>
      <c r="AT149" s="145" t="s">
        <v>230</v>
      </c>
      <c r="AU149" s="145" t="s">
        <v>79</v>
      </c>
      <c r="AY149" s="13" t="s">
        <v>170</v>
      </c>
      <c r="BE149" s="146">
        <f t="shared" si="4"/>
        <v>0</v>
      </c>
      <c r="BF149" s="146">
        <f t="shared" si="5"/>
        <v>12959.14</v>
      </c>
      <c r="BG149" s="146">
        <f t="shared" si="6"/>
        <v>0</v>
      </c>
      <c r="BH149" s="146">
        <f t="shared" si="7"/>
        <v>0</v>
      </c>
      <c r="BI149" s="146">
        <f t="shared" si="8"/>
        <v>0</v>
      </c>
      <c r="BJ149" s="13" t="s">
        <v>79</v>
      </c>
      <c r="BK149" s="146">
        <f t="shared" si="9"/>
        <v>12959.14</v>
      </c>
      <c r="BL149" s="13" t="s">
        <v>227</v>
      </c>
      <c r="BM149" s="145" t="s">
        <v>622</v>
      </c>
    </row>
    <row r="150" spans="2:65" s="1" customFormat="1" ht="16.5" customHeight="1">
      <c r="B150" s="133"/>
      <c r="C150" s="149" t="s">
        <v>200</v>
      </c>
      <c r="D150" s="149" t="s">
        <v>230</v>
      </c>
      <c r="E150" s="150" t="s">
        <v>623</v>
      </c>
      <c r="F150" s="151" t="s">
        <v>624</v>
      </c>
      <c r="G150" s="152" t="s">
        <v>178</v>
      </c>
      <c r="H150" s="153">
        <v>2</v>
      </c>
      <c r="I150" s="154">
        <v>869.56</v>
      </c>
      <c r="J150" s="154">
        <f t="shared" si="0"/>
        <v>1739.12</v>
      </c>
      <c r="K150" s="155"/>
      <c r="L150" s="156"/>
      <c r="M150" s="157" t="s">
        <v>1</v>
      </c>
      <c r="N150" s="158" t="s">
        <v>34</v>
      </c>
      <c r="O150" s="143">
        <v>0</v>
      </c>
      <c r="P150" s="143">
        <f t="shared" si="1"/>
        <v>0</v>
      </c>
      <c r="Q150" s="143">
        <v>0</v>
      </c>
      <c r="R150" s="143">
        <f t="shared" si="2"/>
        <v>0</v>
      </c>
      <c r="S150" s="143">
        <v>0</v>
      </c>
      <c r="T150" s="144">
        <f t="shared" si="3"/>
        <v>0</v>
      </c>
      <c r="AR150" s="145" t="s">
        <v>233</v>
      </c>
      <c r="AT150" s="145" t="s">
        <v>230</v>
      </c>
      <c r="AU150" s="145" t="s">
        <v>79</v>
      </c>
      <c r="AY150" s="13" t="s">
        <v>170</v>
      </c>
      <c r="BE150" s="146">
        <f t="shared" si="4"/>
        <v>0</v>
      </c>
      <c r="BF150" s="146">
        <f t="shared" si="5"/>
        <v>1739.12</v>
      </c>
      <c r="BG150" s="146">
        <f t="shared" si="6"/>
        <v>0</v>
      </c>
      <c r="BH150" s="146">
        <f t="shared" si="7"/>
        <v>0</v>
      </c>
      <c r="BI150" s="146">
        <f t="shared" si="8"/>
        <v>0</v>
      </c>
      <c r="BJ150" s="13" t="s">
        <v>79</v>
      </c>
      <c r="BK150" s="146">
        <f t="shared" si="9"/>
        <v>1739.12</v>
      </c>
      <c r="BL150" s="13" t="s">
        <v>227</v>
      </c>
      <c r="BM150" s="145" t="s">
        <v>625</v>
      </c>
    </row>
    <row r="151" spans="2:65" s="1" customFormat="1" ht="16.5" customHeight="1">
      <c r="B151" s="133"/>
      <c r="C151" s="149" t="s">
        <v>205</v>
      </c>
      <c r="D151" s="149" t="s">
        <v>230</v>
      </c>
      <c r="E151" s="150" t="s">
        <v>626</v>
      </c>
      <c r="F151" s="151" t="s">
        <v>627</v>
      </c>
      <c r="G151" s="152" t="s">
        <v>178</v>
      </c>
      <c r="H151" s="153">
        <v>2</v>
      </c>
      <c r="I151" s="154">
        <v>277.22000000000003</v>
      </c>
      <c r="J151" s="154">
        <f t="shared" si="0"/>
        <v>554.44000000000005</v>
      </c>
      <c r="K151" s="155"/>
      <c r="L151" s="156"/>
      <c r="M151" s="157" t="s">
        <v>1</v>
      </c>
      <c r="N151" s="158" t="s">
        <v>34</v>
      </c>
      <c r="O151" s="143">
        <v>0</v>
      </c>
      <c r="P151" s="143">
        <f t="shared" si="1"/>
        <v>0</v>
      </c>
      <c r="Q151" s="143">
        <v>0</v>
      </c>
      <c r="R151" s="143">
        <f t="shared" si="2"/>
        <v>0</v>
      </c>
      <c r="S151" s="143">
        <v>0</v>
      </c>
      <c r="T151" s="144">
        <f t="shared" si="3"/>
        <v>0</v>
      </c>
      <c r="AR151" s="145" t="s">
        <v>233</v>
      </c>
      <c r="AT151" s="145" t="s">
        <v>230</v>
      </c>
      <c r="AU151" s="145" t="s">
        <v>79</v>
      </c>
      <c r="AY151" s="13" t="s">
        <v>170</v>
      </c>
      <c r="BE151" s="146">
        <f t="shared" si="4"/>
        <v>0</v>
      </c>
      <c r="BF151" s="146">
        <f t="shared" si="5"/>
        <v>554.44000000000005</v>
      </c>
      <c r="BG151" s="146">
        <f t="shared" si="6"/>
        <v>0</v>
      </c>
      <c r="BH151" s="146">
        <f t="shared" si="7"/>
        <v>0</v>
      </c>
      <c r="BI151" s="146">
        <f t="shared" si="8"/>
        <v>0</v>
      </c>
      <c r="BJ151" s="13" t="s">
        <v>79</v>
      </c>
      <c r="BK151" s="146">
        <f t="shared" si="9"/>
        <v>554.44000000000005</v>
      </c>
      <c r="BL151" s="13" t="s">
        <v>227</v>
      </c>
      <c r="BM151" s="145" t="s">
        <v>628</v>
      </c>
    </row>
    <row r="152" spans="2:65" s="1" customFormat="1" ht="37.9" customHeight="1">
      <c r="B152" s="133"/>
      <c r="C152" s="149" t="s">
        <v>209</v>
      </c>
      <c r="D152" s="149" t="s">
        <v>230</v>
      </c>
      <c r="E152" s="150" t="s">
        <v>629</v>
      </c>
      <c r="F152" s="151" t="s">
        <v>630</v>
      </c>
      <c r="G152" s="152" t="s">
        <v>178</v>
      </c>
      <c r="H152" s="153">
        <v>2</v>
      </c>
      <c r="I152" s="154">
        <v>212.33</v>
      </c>
      <c r="J152" s="154">
        <f t="shared" si="0"/>
        <v>424.66</v>
      </c>
      <c r="K152" s="155"/>
      <c r="L152" s="156"/>
      <c r="M152" s="157" t="s">
        <v>1</v>
      </c>
      <c r="N152" s="158" t="s">
        <v>34</v>
      </c>
      <c r="O152" s="143">
        <v>0</v>
      </c>
      <c r="P152" s="143">
        <f t="shared" si="1"/>
        <v>0</v>
      </c>
      <c r="Q152" s="143">
        <v>0</v>
      </c>
      <c r="R152" s="143">
        <f t="shared" si="2"/>
        <v>0</v>
      </c>
      <c r="S152" s="143">
        <v>0</v>
      </c>
      <c r="T152" s="144">
        <f t="shared" si="3"/>
        <v>0</v>
      </c>
      <c r="AR152" s="145" t="s">
        <v>233</v>
      </c>
      <c r="AT152" s="145" t="s">
        <v>230</v>
      </c>
      <c r="AU152" s="145" t="s">
        <v>79</v>
      </c>
      <c r="AY152" s="13" t="s">
        <v>170</v>
      </c>
      <c r="BE152" s="146">
        <f t="shared" si="4"/>
        <v>0</v>
      </c>
      <c r="BF152" s="146">
        <f t="shared" si="5"/>
        <v>424.66</v>
      </c>
      <c r="BG152" s="146">
        <f t="shared" si="6"/>
        <v>0</v>
      </c>
      <c r="BH152" s="146">
        <f t="shared" si="7"/>
        <v>0</v>
      </c>
      <c r="BI152" s="146">
        <f t="shared" si="8"/>
        <v>0</v>
      </c>
      <c r="BJ152" s="13" t="s">
        <v>79</v>
      </c>
      <c r="BK152" s="146">
        <f t="shared" si="9"/>
        <v>424.66</v>
      </c>
      <c r="BL152" s="13" t="s">
        <v>227</v>
      </c>
      <c r="BM152" s="145" t="s">
        <v>631</v>
      </c>
    </row>
    <row r="153" spans="2:65" s="1" customFormat="1" ht="44.25" customHeight="1">
      <c r="B153" s="133"/>
      <c r="C153" s="149" t="s">
        <v>215</v>
      </c>
      <c r="D153" s="149" t="s">
        <v>230</v>
      </c>
      <c r="E153" s="150" t="s">
        <v>632</v>
      </c>
      <c r="F153" s="151" t="s">
        <v>633</v>
      </c>
      <c r="G153" s="152" t="s">
        <v>178</v>
      </c>
      <c r="H153" s="153">
        <v>1</v>
      </c>
      <c r="I153" s="154">
        <v>758.1</v>
      </c>
      <c r="J153" s="154">
        <f t="shared" si="0"/>
        <v>758.1</v>
      </c>
      <c r="K153" s="155"/>
      <c r="L153" s="156"/>
      <c r="M153" s="157" t="s">
        <v>1</v>
      </c>
      <c r="N153" s="158" t="s">
        <v>34</v>
      </c>
      <c r="O153" s="143">
        <v>0</v>
      </c>
      <c r="P153" s="143">
        <f t="shared" si="1"/>
        <v>0</v>
      </c>
      <c r="Q153" s="143">
        <v>0</v>
      </c>
      <c r="R153" s="143">
        <f t="shared" si="2"/>
        <v>0</v>
      </c>
      <c r="S153" s="143">
        <v>0</v>
      </c>
      <c r="T153" s="144">
        <f t="shared" si="3"/>
        <v>0</v>
      </c>
      <c r="AR153" s="145" t="s">
        <v>233</v>
      </c>
      <c r="AT153" s="145" t="s">
        <v>230</v>
      </c>
      <c r="AU153" s="145" t="s">
        <v>79</v>
      </c>
      <c r="AY153" s="13" t="s">
        <v>170</v>
      </c>
      <c r="BE153" s="146">
        <f t="shared" si="4"/>
        <v>0</v>
      </c>
      <c r="BF153" s="146">
        <f t="shared" si="5"/>
        <v>758.1</v>
      </c>
      <c r="BG153" s="146">
        <f t="shared" si="6"/>
        <v>0</v>
      </c>
      <c r="BH153" s="146">
        <f t="shared" si="7"/>
        <v>0</v>
      </c>
      <c r="BI153" s="146">
        <f t="shared" si="8"/>
        <v>0</v>
      </c>
      <c r="BJ153" s="13" t="s">
        <v>79</v>
      </c>
      <c r="BK153" s="146">
        <f t="shared" si="9"/>
        <v>758.1</v>
      </c>
      <c r="BL153" s="13" t="s">
        <v>227</v>
      </c>
      <c r="BM153" s="145" t="s">
        <v>634</v>
      </c>
    </row>
    <row r="154" spans="2:65" s="1" customFormat="1" ht="49.15" customHeight="1">
      <c r="B154" s="133"/>
      <c r="C154" s="149" t="s">
        <v>224</v>
      </c>
      <c r="D154" s="149" t="s">
        <v>230</v>
      </c>
      <c r="E154" s="150" t="s">
        <v>635</v>
      </c>
      <c r="F154" s="151" t="s">
        <v>636</v>
      </c>
      <c r="G154" s="152" t="s">
        <v>178</v>
      </c>
      <c r="H154" s="153">
        <v>1</v>
      </c>
      <c r="I154" s="154">
        <v>38.020000000000003</v>
      </c>
      <c r="J154" s="154">
        <f t="shared" si="0"/>
        <v>38.020000000000003</v>
      </c>
      <c r="K154" s="155"/>
      <c r="L154" s="156"/>
      <c r="M154" s="157" t="s">
        <v>1</v>
      </c>
      <c r="N154" s="158" t="s">
        <v>34</v>
      </c>
      <c r="O154" s="143">
        <v>0</v>
      </c>
      <c r="P154" s="143">
        <f t="shared" si="1"/>
        <v>0</v>
      </c>
      <c r="Q154" s="143">
        <v>0</v>
      </c>
      <c r="R154" s="143">
        <f t="shared" si="2"/>
        <v>0</v>
      </c>
      <c r="S154" s="143">
        <v>0</v>
      </c>
      <c r="T154" s="144">
        <f t="shared" si="3"/>
        <v>0</v>
      </c>
      <c r="AR154" s="145" t="s">
        <v>233</v>
      </c>
      <c r="AT154" s="145" t="s">
        <v>230</v>
      </c>
      <c r="AU154" s="145" t="s">
        <v>79</v>
      </c>
      <c r="AY154" s="13" t="s">
        <v>170</v>
      </c>
      <c r="BE154" s="146">
        <f t="shared" si="4"/>
        <v>0</v>
      </c>
      <c r="BF154" s="146">
        <f t="shared" si="5"/>
        <v>38.020000000000003</v>
      </c>
      <c r="BG154" s="146">
        <f t="shared" si="6"/>
        <v>0</v>
      </c>
      <c r="BH154" s="146">
        <f t="shared" si="7"/>
        <v>0</v>
      </c>
      <c r="BI154" s="146">
        <f t="shared" si="8"/>
        <v>0</v>
      </c>
      <c r="BJ154" s="13" t="s">
        <v>79</v>
      </c>
      <c r="BK154" s="146">
        <f t="shared" si="9"/>
        <v>38.020000000000003</v>
      </c>
      <c r="BL154" s="13" t="s">
        <v>227</v>
      </c>
      <c r="BM154" s="145" t="s">
        <v>637</v>
      </c>
    </row>
    <row r="155" spans="2:65" s="1" customFormat="1" ht="37.9" customHeight="1">
      <c r="B155" s="133"/>
      <c r="C155" s="149" t="s">
        <v>229</v>
      </c>
      <c r="D155" s="149" t="s">
        <v>230</v>
      </c>
      <c r="E155" s="150" t="s">
        <v>638</v>
      </c>
      <c r="F155" s="151" t="s">
        <v>639</v>
      </c>
      <c r="G155" s="152" t="s">
        <v>178</v>
      </c>
      <c r="H155" s="153">
        <v>1</v>
      </c>
      <c r="I155" s="154">
        <v>9.06</v>
      </c>
      <c r="J155" s="154">
        <f t="shared" si="0"/>
        <v>9.06</v>
      </c>
      <c r="K155" s="155"/>
      <c r="L155" s="156"/>
      <c r="M155" s="157" t="s">
        <v>1</v>
      </c>
      <c r="N155" s="158" t="s">
        <v>34</v>
      </c>
      <c r="O155" s="143">
        <v>0</v>
      </c>
      <c r="P155" s="143">
        <f t="shared" si="1"/>
        <v>0</v>
      </c>
      <c r="Q155" s="143">
        <v>0</v>
      </c>
      <c r="R155" s="143">
        <f t="shared" si="2"/>
        <v>0</v>
      </c>
      <c r="S155" s="143">
        <v>0</v>
      </c>
      <c r="T155" s="144">
        <f t="shared" si="3"/>
        <v>0</v>
      </c>
      <c r="AR155" s="145" t="s">
        <v>233</v>
      </c>
      <c r="AT155" s="145" t="s">
        <v>230</v>
      </c>
      <c r="AU155" s="145" t="s">
        <v>79</v>
      </c>
      <c r="AY155" s="13" t="s">
        <v>170</v>
      </c>
      <c r="BE155" s="146">
        <f t="shared" si="4"/>
        <v>0</v>
      </c>
      <c r="BF155" s="146">
        <f t="shared" si="5"/>
        <v>9.06</v>
      </c>
      <c r="BG155" s="146">
        <f t="shared" si="6"/>
        <v>0</v>
      </c>
      <c r="BH155" s="146">
        <f t="shared" si="7"/>
        <v>0</v>
      </c>
      <c r="BI155" s="146">
        <f t="shared" si="8"/>
        <v>0</v>
      </c>
      <c r="BJ155" s="13" t="s">
        <v>79</v>
      </c>
      <c r="BK155" s="146">
        <f t="shared" si="9"/>
        <v>9.06</v>
      </c>
      <c r="BL155" s="13" t="s">
        <v>227</v>
      </c>
      <c r="BM155" s="145" t="s">
        <v>640</v>
      </c>
    </row>
    <row r="156" spans="2:65" s="1" customFormat="1" ht="16.5" customHeight="1">
      <c r="B156" s="133"/>
      <c r="C156" s="149" t="s">
        <v>235</v>
      </c>
      <c r="D156" s="149" t="s">
        <v>230</v>
      </c>
      <c r="E156" s="150" t="s">
        <v>641</v>
      </c>
      <c r="F156" s="151" t="s">
        <v>642</v>
      </c>
      <c r="G156" s="152" t="s">
        <v>178</v>
      </c>
      <c r="H156" s="153">
        <v>1</v>
      </c>
      <c r="I156" s="154">
        <v>68.58</v>
      </c>
      <c r="J156" s="154">
        <f t="shared" si="0"/>
        <v>68.58</v>
      </c>
      <c r="K156" s="155"/>
      <c r="L156" s="156"/>
      <c r="M156" s="157" t="s">
        <v>1</v>
      </c>
      <c r="N156" s="158" t="s">
        <v>34</v>
      </c>
      <c r="O156" s="143">
        <v>0</v>
      </c>
      <c r="P156" s="143">
        <f t="shared" si="1"/>
        <v>0</v>
      </c>
      <c r="Q156" s="143">
        <v>0</v>
      </c>
      <c r="R156" s="143">
        <f t="shared" si="2"/>
        <v>0</v>
      </c>
      <c r="S156" s="143">
        <v>0</v>
      </c>
      <c r="T156" s="144">
        <f t="shared" si="3"/>
        <v>0</v>
      </c>
      <c r="AR156" s="145" t="s">
        <v>233</v>
      </c>
      <c r="AT156" s="145" t="s">
        <v>230</v>
      </c>
      <c r="AU156" s="145" t="s">
        <v>79</v>
      </c>
      <c r="AY156" s="13" t="s">
        <v>170</v>
      </c>
      <c r="BE156" s="146">
        <f t="shared" si="4"/>
        <v>0</v>
      </c>
      <c r="BF156" s="146">
        <f t="shared" si="5"/>
        <v>68.58</v>
      </c>
      <c r="BG156" s="146">
        <f t="shared" si="6"/>
        <v>0</v>
      </c>
      <c r="BH156" s="146">
        <f t="shared" si="7"/>
        <v>0</v>
      </c>
      <c r="BI156" s="146">
        <f t="shared" si="8"/>
        <v>0</v>
      </c>
      <c r="BJ156" s="13" t="s">
        <v>79</v>
      </c>
      <c r="BK156" s="146">
        <f t="shared" si="9"/>
        <v>68.58</v>
      </c>
      <c r="BL156" s="13" t="s">
        <v>227</v>
      </c>
      <c r="BM156" s="145" t="s">
        <v>643</v>
      </c>
    </row>
    <row r="157" spans="2:65" s="1" customFormat="1" ht="44.25" customHeight="1">
      <c r="B157" s="133"/>
      <c r="C157" s="149" t="s">
        <v>227</v>
      </c>
      <c r="D157" s="149" t="s">
        <v>230</v>
      </c>
      <c r="E157" s="150" t="s">
        <v>644</v>
      </c>
      <c r="F157" s="151" t="s">
        <v>645</v>
      </c>
      <c r="G157" s="152" t="s">
        <v>178</v>
      </c>
      <c r="H157" s="153">
        <v>1</v>
      </c>
      <c r="I157" s="154">
        <v>80.319999999999993</v>
      </c>
      <c r="J157" s="154">
        <f t="shared" si="0"/>
        <v>80.319999999999993</v>
      </c>
      <c r="K157" s="155"/>
      <c r="L157" s="156"/>
      <c r="M157" s="157" t="s">
        <v>1</v>
      </c>
      <c r="N157" s="158" t="s">
        <v>34</v>
      </c>
      <c r="O157" s="143">
        <v>0</v>
      </c>
      <c r="P157" s="143">
        <f t="shared" si="1"/>
        <v>0</v>
      </c>
      <c r="Q157" s="143">
        <v>0</v>
      </c>
      <c r="R157" s="143">
        <f t="shared" si="2"/>
        <v>0</v>
      </c>
      <c r="S157" s="143">
        <v>0</v>
      </c>
      <c r="T157" s="144">
        <f t="shared" si="3"/>
        <v>0</v>
      </c>
      <c r="AR157" s="145" t="s">
        <v>233</v>
      </c>
      <c r="AT157" s="145" t="s">
        <v>230</v>
      </c>
      <c r="AU157" s="145" t="s">
        <v>79</v>
      </c>
      <c r="AY157" s="13" t="s">
        <v>170</v>
      </c>
      <c r="BE157" s="146">
        <f t="shared" si="4"/>
        <v>0</v>
      </c>
      <c r="BF157" s="146">
        <f t="shared" si="5"/>
        <v>80.319999999999993</v>
      </c>
      <c r="BG157" s="146">
        <f t="shared" si="6"/>
        <v>0</v>
      </c>
      <c r="BH157" s="146">
        <f t="shared" si="7"/>
        <v>0</v>
      </c>
      <c r="BI157" s="146">
        <f t="shared" si="8"/>
        <v>0</v>
      </c>
      <c r="BJ157" s="13" t="s">
        <v>79</v>
      </c>
      <c r="BK157" s="146">
        <f t="shared" si="9"/>
        <v>80.319999999999993</v>
      </c>
      <c r="BL157" s="13" t="s">
        <v>227</v>
      </c>
      <c r="BM157" s="145" t="s">
        <v>646</v>
      </c>
    </row>
    <row r="158" spans="2:65" s="1" customFormat="1" ht="37.9" customHeight="1">
      <c r="B158" s="133"/>
      <c r="C158" s="149" t="s">
        <v>242</v>
      </c>
      <c r="D158" s="149" t="s">
        <v>230</v>
      </c>
      <c r="E158" s="150" t="s">
        <v>647</v>
      </c>
      <c r="F158" s="151" t="s">
        <v>648</v>
      </c>
      <c r="G158" s="152" t="s">
        <v>178</v>
      </c>
      <c r="H158" s="153">
        <v>1</v>
      </c>
      <c r="I158" s="154">
        <v>71.44</v>
      </c>
      <c r="J158" s="154">
        <f t="shared" si="0"/>
        <v>71.44</v>
      </c>
      <c r="K158" s="155"/>
      <c r="L158" s="156"/>
      <c r="M158" s="157" t="s">
        <v>1</v>
      </c>
      <c r="N158" s="158" t="s">
        <v>34</v>
      </c>
      <c r="O158" s="143">
        <v>0</v>
      </c>
      <c r="P158" s="143">
        <f t="shared" si="1"/>
        <v>0</v>
      </c>
      <c r="Q158" s="143">
        <v>0</v>
      </c>
      <c r="R158" s="143">
        <f t="shared" si="2"/>
        <v>0</v>
      </c>
      <c r="S158" s="143">
        <v>0</v>
      </c>
      <c r="T158" s="144">
        <f t="shared" si="3"/>
        <v>0</v>
      </c>
      <c r="AR158" s="145" t="s">
        <v>233</v>
      </c>
      <c r="AT158" s="145" t="s">
        <v>230</v>
      </c>
      <c r="AU158" s="145" t="s">
        <v>79</v>
      </c>
      <c r="AY158" s="13" t="s">
        <v>170</v>
      </c>
      <c r="BE158" s="146">
        <f t="shared" si="4"/>
        <v>0</v>
      </c>
      <c r="BF158" s="146">
        <f t="shared" si="5"/>
        <v>71.44</v>
      </c>
      <c r="BG158" s="146">
        <f t="shared" si="6"/>
        <v>0</v>
      </c>
      <c r="BH158" s="146">
        <f t="shared" si="7"/>
        <v>0</v>
      </c>
      <c r="BI158" s="146">
        <f t="shared" si="8"/>
        <v>0</v>
      </c>
      <c r="BJ158" s="13" t="s">
        <v>79</v>
      </c>
      <c r="BK158" s="146">
        <f t="shared" si="9"/>
        <v>71.44</v>
      </c>
      <c r="BL158" s="13" t="s">
        <v>227</v>
      </c>
      <c r="BM158" s="145" t="s">
        <v>649</v>
      </c>
    </row>
    <row r="159" spans="2:65" s="1" customFormat="1" ht="16.5" customHeight="1">
      <c r="B159" s="133"/>
      <c r="C159" s="149" t="s">
        <v>246</v>
      </c>
      <c r="D159" s="149" t="s">
        <v>230</v>
      </c>
      <c r="E159" s="150" t="s">
        <v>650</v>
      </c>
      <c r="F159" s="151" t="s">
        <v>651</v>
      </c>
      <c r="G159" s="152" t="s">
        <v>178</v>
      </c>
      <c r="H159" s="153">
        <v>2</v>
      </c>
      <c r="I159" s="154">
        <v>155.75</v>
      </c>
      <c r="J159" s="154">
        <f t="shared" si="0"/>
        <v>311.5</v>
      </c>
      <c r="K159" s="155"/>
      <c r="L159" s="156"/>
      <c r="M159" s="157" t="s">
        <v>1</v>
      </c>
      <c r="N159" s="158" t="s">
        <v>34</v>
      </c>
      <c r="O159" s="143">
        <v>0</v>
      </c>
      <c r="P159" s="143">
        <f t="shared" si="1"/>
        <v>0</v>
      </c>
      <c r="Q159" s="143">
        <v>0</v>
      </c>
      <c r="R159" s="143">
        <f t="shared" si="2"/>
        <v>0</v>
      </c>
      <c r="S159" s="143">
        <v>0</v>
      </c>
      <c r="T159" s="144">
        <f t="shared" si="3"/>
        <v>0</v>
      </c>
      <c r="AR159" s="145" t="s">
        <v>233</v>
      </c>
      <c r="AT159" s="145" t="s">
        <v>230</v>
      </c>
      <c r="AU159" s="145" t="s">
        <v>79</v>
      </c>
      <c r="AY159" s="13" t="s">
        <v>170</v>
      </c>
      <c r="BE159" s="146">
        <f t="shared" si="4"/>
        <v>0</v>
      </c>
      <c r="BF159" s="146">
        <f t="shared" si="5"/>
        <v>311.5</v>
      </c>
      <c r="BG159" s="146">
        <f t="shared" si="6"/>
        <v>0</v>
      </c>
      <c r="BH159" s="146">
        <f t="shared" si="7"/>
        <v>0</v>
      </c>
      <c r="BI159" s="146">
        <f t="shared" si="8"/>
        <v>0</v>
      </c>
      <c r="BJ159" s="13" t="s">
        <v>79</v>
      </c>
      <c r="BK159" s="146">
        <f t="shared" si="9"/>
        <v>311.5</v>
      </c>
      <c r="BL159" s="13" t="s">
        <v>227</v>
      </c>
      <c r="BM159" s="145" t="s">
        <v>652</v>
      </c>
    </row>
    <row r="160" spans="2:65" s="1" customFormat="1" ht="24.2" customHeight="1">
      <c r="B160" s="133"/>
      <c r="C160" s="134" t="s">
        <v>250</v>
      </c>
      <c r="D160" s="134" t="s">
        <v>171</v>
      </c>
      <c r="E160" s="135" t="s">
        <v>653</v>
      </c>
      <c r="F160" s="136" t="s">
        <v>654</v>
      </c>
      <c r="G160" s="137" t="s">
        <v>178</v>
      </c>
      <c r="H160" s="138">
        <v>2</v>
      </c>
      <c r="I160" s="139">
        <v>89.81</v>
      </c>
      <c r="J160" s="139">
        <f t="shared" si="0"/>
        <v>179.62</v>
      </c>
      <c r="K160" s="140"/>
      <c r="L160" s="25"/>
      <c r="M160" s="141" t="s">
        <v>1</v>
      </c>
      <c r="N160" s="142" t="s">
        <v>34</v>
      </c>
      <c r="O160" s="143">
        <v>0</v>
      </c>
      <c r="P160" s="143">
        <f t="shared" si="1"/>
        <v>0</v>
      </c>
      <c r="Q160" s="143">
        <v>0</v>
      </c>
      <c r="R160" s="143">
        <f t="shared" si="2"/>
        <v>0</v>
      </c>
      <c r="S160" s="143">
        <v>0</v>
      </c>
      <c r="T160" s="144">
        <f t="shared" si="3"/>
        <v>0</v>
      </c>
      <c r="AR160" s="145" t="s">
        <v>227</v>
      </c>
      <c r="AT160" s="145" t="s">
        <v>171</v>
      </c>
      <c r="AU160" s="145" t="s">
        <v>79</v>
      </c>
      <c r="AY160" s="13" t="s">
        <v>170</v>
      </c>
      <c r="BE160" s="146">
        <f t="shared" si="4"/>
        <v>0</v>
      </c>
      <c r="BF160" s="146">
        <f t="shared" si="5"/>
        <v>179.62</v>
      </c>
      <c r="BG160" s="146">
        <f t="shared" si="6"/>
        <v>0</v>
      </c>
      <c r="BH160" s="146">
        <f t="shared" si="7"/>
        <v>0</v>
      </c>
      <c r="BI160" s="146">
        <f t="shared" si="8"/>
        <v>0</v>
      </c>
      <c r="BJ160" s="13" t="s">
        <v>79</v>
      </c>
      <c r="BK160" s="146">
        <f t="shared" si="9"/>
        <v>179.62</v>
      </c>
      <c r="BL160" s="13" t="s">
        <v>227</v>
      </c>
      <c r="BM160" s="145" t="s">
        <v>655</v>
      </c>
    </row>
    <row r="161" spans="2:65" s="1" customFormat="1" ht="37.9" customHeight="1">
      <c r="B161" s="133"/>
      <c r="C161" s="149" t="s">
        <v>7</v>
      </c>
      <c r="D161" s="149" t="s">
        <v>230</v>
      </c>
      <c r="E161" s="150" t="s">
        <v>656</v>
      </c>
      <c r="F161" s="151" t="s">
        <v>657</v>
      </c>
      <c r="G161" s="152" t="s">
        <v>658</v>
      </c>
      <c r="H161" s="153">
        <v>2</v>
      </c>
      <c r="I161" s="154">
        <v>653.71</v>
      </c>
      <c r="J161" s="154">
        <f t="shared" si="0"/>
        <v>1307.42</v>
      </c>
      <c r="K161" s="155"/>
      <c r="L161" s="156"/>
      <c r="M161" s="157" t="s">
        <v>1</v>
      </c>
      <c r="N161" s="158" t="s">
        <v>34</v>
      </c>
      <c r="O161" s="143">
        <v>0</v>
      </c>
      <c r="P161" s="143">
        <f t="shared" si="1"/>
        <v>0</v>
      </c>
      <c r="Q161" s="143">
        <v>0</v>
      </c>
      <c r="R161" s="143">
        <f t="shared" si="2"/>
        <v>0</v>
      </c>
      <c r="S161" s="143">
        <v>0</v>
      </c>
      <c r="T161" s="144">
        <f t="shared" si="3"/>
        <v>0</v>
      </c>
      <c r="AR161" s="145" t="s">
        <v>233</v>
      </c>
      <c r="AT161" s="145" t="s">
        <v>230</v>
      </c>
      <c r="AU161" s="145" t="s">
        <v>79</v>
      </c>
      <c r="AY161" s="13" t="s">
        <v>170</v>
      </c>
      <c r="BE161" s="146">
        <f t="shared" si="4"/>
        <v>0</v>
      </c>
      <c r="BF161" s="146">
        <f t="shared" si="5"/>
        <v>1307.42</v>
      </c>
      <c r="BG161" s="146">
        <f t="shared" si="6"/>
        <v>0</v>
      </c>
      <c r="BH161" s="146">
        <f t="shared" si="7"/>
        <v>0</v>
      </c>
      <c r="BI161" s="146">
        <f t="shared" si="8"/>
        <v>0</v>
      </c>
      <c r="BJ161" s="13" t="s">
        <v>79</v>
      </c>
      <c r="BK161" s="146">
        <f t="shared" si="9"/>
        <v>1307.42</v>
      </c>
      <c r="BL161" s="13" t="s">
        <v>227</v>
      </c>
      <c r="BM161" s="145" t="s">
        <v>659</v>
      </c>
    </row>
    <row r="162" spans="2:65" s="1" customFormat="1" ht="37.9" customHeight="1">
      <c r="B162" s="133"/>
      <c r="C162" s="149" t="s">
        <v>257</v>
      </c>
      <c r="D162" s="149" t="s">
        <v>230</v>
      </c>
      <c r="E162" s="150" t="s">
        <v>660</v>
      </c>
      <c r="F162" s="151" t="s">
        <v>661</v>
      </c>
      <c r="G162" s="152" t="s">
        <v>178</v>
      </c>
      <c r="H162" s="153">
        <v>2</v>
      </c>
      <c r="I162" s="154">
        <v>182.65</v>
      </c>
      <c r="J162" s="154">
        <f t="shared" si="0"/>
        <v>365.3</v>
      </c>
      <c r="K162" s="155"/>
      <c r="L162" s="156"/>
      <c r="M162" s="157" t="s">
        <v>1</v>
      </c>
      <c r="N162" s="158" t="s">
        <v>34</v>
      </c>
      <c r="O162" s="143">
        <v>0</v>
      </c>
      <c r="P162" s="143">
        <f t="shared" si="1"/>
        <v>0</v>
      </c>
      <c r="Q162" s="143">
        <v>0</v>
      </c>
      <c r="R162" s="143">
        <f t="shared" si="2"/>
        <v>0</v>
      </c>
      <c r="S162" s="143">
        <v>0</v>
      </c>
      <c r="T162" s="144">
        <f t="shared" si="3"/>
        <v>0</v>
      </c>
      <c r="AR162" s="145" t="s">
        <v>233</v>
      </c>
      <c r="AT162" s="145" t="s">
        <v>230</v>
      </c>
      <c r="AU162" s="145" t="s">
        <v>79</v>
      </c>
      <c r="AY162" s="13" t="s">
        <v>170</v>
      </c>
      <c r="BE162" s="146">
        <f t="shared" si="4"/>
        <v>0</v>
      </c>
      <c r="BF162" s="146">
        <f t="shared" si="5"/>
        <v>365.3</v>
      </c>
      <c r="BG162" s="146">
        <f t="shared" si="6"/>
        <v>0</v>
      </c>
      <c r="BH162" s="146">
        <f t="shared" si="7"/>
        <v>0</v>
      </c>
      <c r="BI162" s="146">
        <f t="shared" si="8"/>
        <v>0</v>
      </c>
      <c r="BJ162" s="13" t="s">
        <v>79</v>
      </c>
      <c r="BK162" s="146">
        <f t="shared" si="9"/>
        <v>365.3</v>
      </c>
      <c r="BL162" s="13" t="s">
        <v>227</v>
      </c>
      <c r="BM162" s="145" t="s">
        <v>662</v>
      </c>
    </row>
    <row r="163" spans="2:65" s="1" customFormat="1" ht="37.9" customHeight="1">
      <c r="B163" s="133"/>
      <c r="C163" s="149" t="s">
        <v>261</v>
      </c>
      <c r="D163" s="149" t="s">
        <v>230</v>
      </c>
      <c r="E163" s="150" t="s">
        <v>663</v>
      </c>
      <c r="F163" s="151" t="s">
        <v>664</v>
      </c>
      <c r="G163" s="152" t="s">
        <v>178</v>
      </c>
      <c r="H163" s="153">
        <v>1</v>
      </c>
      <c r="I163" s="154">
        <v>351.61</v>
      </c>
      <c r="J163" s="154">
        <f t="shared" si="0"/>
        <v>351.61</v>
      </c>
      <c r="K163" s="155"/>
      <c r="L163" s="156"/>
      <c r="M163" s="157" t="s">
        <v>1</v>
      </c>
      <c r="N163" s="158" t="s">
        <v>34</v>
      </c>
      <c r="O163" s="143">
        <v>0</v>
      </c>
      <c r="P163" s="143">
        <f t="shared" si="1"/>
        <v>0</v>
      </c>
      <c r="Q163" s="143">
        <v>0</v>
      </c>
      <c r="R163" s="143">
        <f t="shared" si="2"/>
        <v>0</v>
      </c>
      <c r="S163" s="143">
        <v>0</v>
      </c>
      <c r="T163" s="144">
        <f t="shared" si="3"/>
        <v>0</v>
      </c>
      <c r="AR163" s="145" t="s">
        <v>233</v>
      </c>
      <c r="AT163" s="145" t="s">
        <v>230</v>
      </c>
      <c r="AU163" s="145" t="s">
        <v>79</v>
      </c>
      <c r="AY163" s="13" t="s">
        <v>170</v>
      </c>
      <c r="BE163" s="146">
        <f t="shared" si="4"/>
        <v>0</v>
      </c>
      <c r="BF163" s="146">
        <f t="shared" si="5"/>
        <v>351.61</v>
      </c>
      <c r="BG163" s="146">
        <f t="shared" si="6"/>
        <v>0</v>
      </c>
      <c r="BH163" s="146">
        <f t="shared" si="7"/>
        <v>0</v>
      </c>
      <c r="BI163" s="146">
        <f t="shared" si="8"/>
        <v>0</v>
      </c>
      <c r="BJ163" s="13" t="s">
        <v>79</v>
      </c>
      <c r="BK163" s="146">
        <f t="shared" si="9"/>
        <v>351.61</v>
      </c>
      <c r="BL163" s="13" t="s">
        <v>227</v>
      </c>
      <c r="BM163" s="145" t="s">
        <v>665</v>
      </c>
    </row>
    <row r="164" spans="2:65" s="1" customFormat="1" ht="24.2" customHeight="1">
      <c r="B164" s="133"/>
      <c r="C164" s="134" t="s">
        <v>265</v>
      </c>
      <c r="D164" s="134" t="s">
        <v>171</v>
      </c>
      <c r="E164" s="135" t="s">
        <v>666</v>
      </c>
      <c r="F164" s="136" t="s">
        <v>667</v>
      </c>
      <c r="G164" s="137" t="s">
        <v>178</v>
      </c>
      <c r="H164" s="138">
        <v>1</v>
      </c>
      <c r="I164" s="139">
        <v>24.18</v>
      </c>
      <c r="J164" s="139">
        <f t="shared" si="0"/>
        <v>24.18</v>
      </c>
      <c r="K164" s="140"/>
      <c r="L164" s="25"/>
      <c r="M164" s="141" t="s">
        <v>1</v>
      </c>
      <c r="N164" s="142" t="s">
        <v>34</v>
      </c>
      <c r="O164" s="143">
        <v>0</v>
      </c>
      <c r="P164" s="143">
        <f t="shared" si="1"/>
        <v>0</v>
      </c>
      <c r="Q164" s="143">
        <v>0</v>
      </c>
      <c r="R164" s="143">
        <f t="shared" si="2"/>
        <v>0</v>
      </c>
      <c r="S164" s="143">
        <v>0</v>
      </c>
      <c r="T164" s="144">
        <f t="shared" si="3"/>
        <v>0</v>
      </c>
      <c r="AR164" s="145" t="s">
        <v>227</v>
      </c>
      <c r="AT164" s="145" t="s">
        <v>171</v>
      </c>
      <c r="AU164" s="145" t="s">
        <v>79</v>
      </c>
      <c r="AY164" s="13" t="s">
        <v>170</v>
      </c>
      <c r="BE164" s="146">
        <f t="shared" si="4"/>
        <v>0</v>
      </c>
      <c r="BF164" s="146">
        <f t="shared" si="5"/>
        <v>24.18</v>
      </c>
      <c r="BG164" s="146">
        <f t="shared" si="6"/>
        <v>0</v>
      </c>
      <c r="BH164" s="146">
        <f t="shared" si="7"/>
        <v>0</v>
      </c>
      <c r="BI164" s="146">
        <f t="shared" si="8"/>
        <v>0</v>
      </c>
      <c r="BJ164" s="13" t="s">
        <v>79</v>
      </c>
      <c r="BK164" s="146">
        <f t="shared" si="9"/>
        <v>24.18</v>
      </c>
      <c r="BL164" s="13" t="s">
        <v>227</v>
      </c>
      <c r="BM164" s="145" t="s">
        <v>668</v>
      </c>
    </row>
    <row r="165" spans="2:65" s="1" customFormat="1" ht="24.2" customHeight="1">
      <c r="B165" s="133"/>
      <c r="C165" s="134" t="s">
        <v>269</v>
      </c>
      <c r="D165" s="134" t="s">
        <v>171</v>
      </c>
      <c r="E165" s="135" t="s">
        <v>669</v>
      </c>
      <c r="F165" s="136" t="s">
        <v>670</v>
      </c>
      <c r="G165" s="137" t="s">
        <v>323</v>
      </c>
      <c r="H165" s="138">
        <v>285</v>
      </c>
      <c r="I165" s="139">
        <v>3.0072767300000001</v>
      </c>
      <c r="J165" s="139">
        <f t="shared" si="0"/>
        <v>857.07</v>
      </c>
      <c r="K165" s="140"/>
      <c r="L165" s="25"/>
      <c r="M165" s="141" t="s">
        <v>1</v>
      </c>
      <c r="N165" s="142" t="s">
        <v>34</v>
      </c>
      <c r="O165" s="143">
        <v>0</v>
      </c>
      <c r="P165" s="143">
        <f t="shared" si="1"/>
        <v>0</v>
      </c>
      <c r="Q165" s="143">
        <v>0</v>
      </c>
      <c r="R165" s="143">
        <f t="shared" si="2"/>
        <v>0</v>
      </c>
      <c r="S165" s="143">
        <v>0</v>
      </c>
      <c r="T165" s="144">
        <f t="shared" si="3"/>
        <v>0</v>
      </c>
      <c r="AR165" s="145" t="s">
        <v>227</v>
      </c>
      <c r="AT165" s="145" t="s">
        <v>171</v>
      </c>
      <c r="AU165" s="145" t="s">
        <v>79</v>
      </c>
      <c r="AY165" s="13" t="s">
        <v>170</v>
      </c>
      <c r="BE165" s="146">
        <f t="shared" si="4"/>
        <v>0</v>
      </c>
      <c r="BF165" s="146">
        <f t="shared" si="5"/>
        <v>857.07</v>
      </c>
      <c r="BG165" s="146">
        <f t="shared" si="6"/>
        <v>0</v>
      </c>
      <c r="BH165" s="146">
        <f t="shared" si="7"/>
        <v>0</v>
      </c>
      <c r="BI165" s="146">
        <f t="shared" si="8"/>
        <v>0</v>
      </c>
      <c r="BJ165" s="13" t="s">
        <v>79</v>
      </c>
      <c r="BK165" s="146">
        <f t="shared" si="9"/>
        <v>857.07</v>
      </c>
      <c r="BL165" s="13" t="s">
        <v>227</v>
      </c>
      <c r="BM165" s="145" t="s">
        <v>671</v>
      </c>
    </row>
    <row r="166" spans="2:65" s="1" customFormat="1" ht="24.2" customHeight="1">
      <c r="B166" s="133"/>
      <c r="C166" s="134" t="s">
        <v>273</v>
      </c>
      <c r="D166" s="134" t="s">
        <v>171</v>
      </c>
      <c r="E166" s="135" t="s">
        <v>672</v>
      </c>
      <c r="F166" s="136" t="s">
        <v>673</v>
      </c>
      <c r="G166" s="137" t="s">
        <v>323</v>
      </c>
      <c r="H166" s="138">
        <v>285</v>
      </c>
      <c r="I166" s="139">
        <v>1.12747197</v>
      </c>
      <c r="J166" s="139">
        <f t="shared" si="0"/>
        <v>321.33</v>
      </c>
      <c r="K166" s="140"/>
      <c r="L166" s="25"/>
      <c r="M166" s="141" t="s">
        <v>1</v>
      </c>
      <c r="N166" s="142" t="s">
        <v>34</v>
      </c>
      <c r="O166" s="143">
        <v>0</v>
      </c>
      <c r="P166" s="143">
        <f t="shared" si="1"/>
        <v>0</v>
      </c>
      <c r="Q166" s="143">
        <v>0</v>
      </c>
      <c r="R166" s="143">
        <f t="shared" si="2"/>
        <v>0</v>
      </c>
      <c r="S166" s="143">
        <v>0</v>
      </c>
      <c r="T166" s="144">
        <f t="shared" si="3"/>
        <v>0</v>
      </c>
      <c r="AR166" s="145" t="s">
        <v>227</v>
      </c>
      <c r="AT166" s="145" t="s">
        <v>171</v>
      </c>
      <c r="AU166" s="145" t="s">
        <v>79</v>
      </c>
      <c r="AY166" s="13" t="s">
        <v>170</v>
      </c>
      <c r="BE166" s="146">
        <f t="shared" si="4"/>
        <v>0</v>
      </c>
      <c r="BF166" s="146">
        <f t="shared" si="5"/>
        <v>321.33</v>
      </c>
      <c r="BG166" s="146">
        <f t="shared" si="6"/>
        <v>0</v>
      </c>
      <c r="BH166" s="146">
        <f t="shared" si="7"/>
        <v>0</v>
      </c>
      <c r="BI166" s="146">
        <f t="shared" si="8"/>
        <v>0</v>
      </c>
      <c r="BJ166" s="13" t="s">
        <v>79</v>
      </c>
      <c r="BK166" s="146">
        <f t="shared" si="9"/>
        <v>321.33</v>
      </c>
      <c r="BL166" s="13" t="s">
        <v>227</v>
      </c>
      <c r="BM166" s="145" t="s">
        <v>674</v>
      </c>
    </row>
    <row r="167" spans="2:65" s="1" customFormat="1" ht="24.2" customHeight="1">
      <c r="B167" s="133"/>
      <c r="C167" s="134" t="s">
        <v>277</v>
      </c>
      <c r="D167" s="134" t="s">
        <v>171</v>
      </c>
      <c r="E167" s="135" t="s">
        <v>675</v>
      </c>
      <c r="F167" s="136" t="s">
        <v>676</v>
      </c>
      <c r="G167" s="137" t="s">
        <v>323</v>
      </c>
      <c r="H167" s="138">
        <v>285</v>
      </c>
      <c r="I167" s="139">
        <v>4.716414E-2</v>
      </c>
      <c r="J167" s="139">
        <f t="shared" si="0"/>
        <v>13.44</v>
      </c>
      <c r="K167" s="140"/>
      <c r="L167" s="25"/>
      <c r="M167" s="141" t="s">
        <v>1</v>
      </c>
      <c r="N167" s="142" t="s">
        <v>34</v>
      </c>
      <c r="O167" s="143">
        <v>0</v>
      </c>
      <c r="P167" s="143">
        <f t="shared" si="1"/>
        <v>0</v>
      </c>
      <c r="Q167" s="143">
        <v>0</v>
      </c>
      <c r="R167" s="143">
        <f t="shared" si="2"/>
        <v>0</v>
      </c>
      <c r="S167" s="143">
        <v>0</v>
      </c>
      <c r="T167" s="144">
        <f t="shared" si="3"/>
        <v>0</v>
      </c>
      <c r="AR167" s="145" t="s">
        <v>227</v>
      </c>
      <c r="AT167" s="145" t="s">
        <v>171</v>
      </c>
      <c r="AU167" s="145" t="s">
        <v>79</v>
      </c>
      <c r="AY167" s="13" t="s">
        <v>170</v>
      </c>
      <c r="BE167" s="146">
        <f t="shared" si="4"/>
        <v>0</v>
      </c>
      <c r="BF167" s="146">
        <f t="shared" si="5"/>
        <v>13.44</v>
      </c>
      <c r="BG167" s="146">
        <f t="shared" si="6"/>
        <v>0</v>
      </c>
      <c r="BH167" s="146">
        <f t="shared" si="7"/>
        <v>0</v>
      </c>
      <c r="BI167" s="146">
        <f t="shared" si="8"/>
        <v>0</v>
      </c>
      <c r="BJ167" s="13" t="s">
        <v>79</v>
      </c>
      <c r="BK167" s="146">
        <f t="shared" si="9"/>
        <v>13.44</v>
      </c>
      <c r="BL167" s="13" t="s">
        <v>227</v>
      </c>
      <c r="BM167" s="145" t="s">
        <v>677</v>
      </c>
    </row>
    <row r="168" spans="2:65" s="11" customFormat="1" ht="22.9" customHeight="1">
      <c r="B168" s="124"/>
      <c r="D168" s="125" t="s">
        <v>67</v>
      </c>
      <c r="E168" s="147" t="s">
        <v>678</v>
      </c>
      <c r="F168" s="147" t="s">
        <v>679</v>
      </c>
      <c r="J168" s="148">
        <f>BK168</f>
        <v>3381.9999999999995</v>
      </c>
      <c r="L168" s="124"/>
      <c r="M168" s="128"/>
      <c r="P168" s="129">
        <f>SUM(P169:P179)</f>
        <v>0</v>
      </c>
      <c r="R168" s="129">
        <f>SUM(R169:R179)</f>
        <v>0</v>
      </c>
      <c r="T168" s="130">
        <f>SUM(T169:T179)</f>
        <v>0</v>
      </c>
      <c r="AR168" s="125" t="s">
        <v>79</v>
      </c>
      <c r="AT168" s="131" t="s">
        <v>67</v>
      </c>
      <c r="AU168" s="131" t="s">
        <v>75</v>
      </c>
      <c r="AY168" s="125" t="s">
        <v>170</v>
      </c>
      <c r="BK168" s="132">
        <f>SUM(BK169:BK179)</f>
        <v>3381.9999999999995</v>
      </c>
    </row>
    <row r="169" spans="2:65" s="1" customFormat="1" ht="24.2" customHeight="1">
      <c r="B169" s="133"/>
      <c r="C169" s="134" t="s">
        <v>281</v>
      </c>
      <c r="D169" s="134" t="s">
        <v>171</v>
      </c>
      <c r="E169" s="135" t="s">
        <v>680</v>
      </c>
      <c r="F169" s="136" t="s">
        <v>681</v>
      </c>
      <c r="G169" s="137" t="s">
        <v>178</v>
      </c>
      <c r="H169" s="138">
        <v>1</v>
      </c>
      <c r="I169" s="139">
        <v>23.25</v>
      </c>
      <c r="J169" s="139">
        <f t="shared" ref="J169:J179" si="10">ROUND(I169*H169,2)</f>
        <v>23.25</v>
      </c>
      <c r="K169" s="140"/>
      <c r="L169" s="25"/>
      <c r="M169" s="141" t="s">
        <v>1</v>
      </c>
      <c r="N169" s="142" t="s">
        <v>34</v>
      </c>
      <c r="O169" s="143">
        <v>0</v>
      </c>
      <c r="P169" s="143">
        <f t="shared" ref="P169:P179" si="11">O169*H169</f>
        <v>0</v>
      </c>
      <c r="Q169" s="143">
        <v>0</v>
      </c>
      <c r="R169" s="143">
        <f t="shared" ref="R169:R179" si="12">Q169*H169</f>
        <v>0</v>
      </c>
      <c r="S169" s="143">
        <v>0</v>
      </c>
      <c r="T169" s="144">
        <f t="shared" ref="T169:T179" si="13">S169*H169</f>
        <v>0</v>
      </c>
      <c r="AR169" s="145" t="s">
        <v>227</v>
      </c>
      <c r="AT169" s="145" t="s">
        <v>171</v>
      </c>
      <c r="AU169" s="145" t="s">
        <v>79</v>
      </c>
      <c r="AY169" s="13" t="s">
        <v>170</v>
      </c>
      <c r="BE169" s="146">
        <f t="shared" ref="BE169:BE179" si="14">IF(N169="základná",J169,0)</f>
        <v>0</v>
      </c>
      <c r="BF169" s="146">
        <f t="shared" ref="BF169:BF179" si="15">IF(N169="znížená",J169,0)</f>
        <v>23.25</v>
      </c>
      <c r="BG169" s="146">
        <f t="shared" ref="BG169:BG179" si="16">IF(N169="zákl. prenesená",J169,0)</f>
        <v>0</v>
      </c>
      <c r="BH169" s="146">
        <f t="shared" ref="BH169:BH179" si="17">IF(N169="zníž. prenesená",J169,0)</f>
        <v>0</v>
      </c>
      <c r="BI169" s="146">
        <f t="shared" ref="BI169:BI179" si="18">IF(N169="nulová",J169,0)</f>
        <v>0</v>
      </c>
      <c r="BJ169" s="13" t="s">
        <v>79</v>
      </c>
      <c r="BK169" s="146">
        <f t="shared" ref="BK169:BK179" si="19">ROUND(I169*H169,2)</f>
        <v>23.25</v>
      </c>
      <c r="BL169" s="13" t="s">
        <v>227</v>
      </c>
      <c r="BM169" s="145" t="s">
        <v>682</v>
      </c>
    </row>
    <row r="170" spans="2:65" s="1" customFormat="1" ht="24.2" customHeight="1">
      <c r="B170" s="133"/>
      <c r="C170" s="149" t="s">
        <v>285</v>
      </c>
      <c r="D170" s="149" t="s">
        <v>230</v>
      </c>
      <c r="E170" s="150" t="s">
        <v>683</v>
      </c>
      <c r="F170" s="151" t="s">
        <v>684</v>
      </c>
      <c r="G170" s="152" t="s">
        <v>178</v>
      </c>
      <c r="H170" s="153">
        <v>1</v>
      </c>
      <c r="I170" s="154">
        <v>425.3</v>
      </c>
      <c r="J170" s="154">
        <f t="shared" si="10"/>
        <v>425.3</v>
      </c>
      <c r="K170" s="155"/>
      <c r="L170" s="156"/>
      <c r="M170" s="157" t="s">
        <v>1</v>
      </c>
      <c r="N170" s="158" t="s">
        <v>34</v>
      </c>
      <c r="O170" s="143">
        <v>0</v>
      </c>
      <c r="P170" s="143">
        <f t="shared" si="11"/>
        <v>0</v>
      </c>
      <c r="Q170" s="143">
        <v>0</v>
      </c>
      <c r="R170" s="143">
        <f t="shared" si="12"/>
        <v>0</v>
      </c>
      <c r="S170" s="143">
        <v>0</v>
      </c>
      <c r="T170" s="144">
        <f t="shared" si="13"/>
        <v>0</v>
      </c>
      <c r="AR170" s="145" t="s">
        <v>233</v>
      </c>
      <c r="AT170" s="145" t="s">
        <v>230</v>
      </c>
      <c r="AU170" s="145" t="s">
        <v>79</v>
      </c>
      <c r="AY170" s="13" t="s">
        <v>170</v>
      </c>
      <c r="BE170" s="146">
        <f t="shared" si="14"/>
        <v>0</v>
      </c>
      <c r="BF170" s="146">
        <f t="shared" si="15"/>
        <v>425.3</v>
      </c>
      <c r="BG170" s="146">
        <f t="shared" si="16"/>
        <v>0</v>
      </c>
      <c r="BH170" s="146">
        <f t="shared" si="17"/>
        <v>0</v>
      </c>
      <c r="BI170" s="146">
        <f t="shared" si="18"/>
        <v>0</v>
      </c>
      <c r="BJ170" s="13" t="s">
        <v>79</v>
      </c>
      <c r="BK170" s="146">
        <f t="shared" si="19"/>
        <v>425.3</v>
      </c>
      <c r="BL170" s="13" t="s">
        <v>227</v>
      </c>
      <c r="BM170" s="145" t="s">
        <v>685</v>
      </c>
    </row>
    <row r="171" spans="2:65" s="1" customFormat="1" ht="24.2" customHeight="1">
      <c r="B171" s="133"/>
      <c r="C171" s="134" t="s">
        <v>289</v>
      </c>
      <c r="D171" s="134" t="s">
        <v>171</v>
      </c>
      <c r="E171" s="135" t="s">
        <v>686</v>
      </c>
      <c r="F171" s="136" t="s">
        <v>687</v>
      </c>
      <c r="G171" s="137" t="s">
        <v>178</v>
      </c>
      <c r="H171" s="138">
        <v>1</v>
      </c>
      <c r="I171" s="139">
        <v>98.53</v>
      </c>
      <c r="J171" s="139">
        <f t="shared" si="10"/>
        <v>98.53</v>
      </c>
      <c r="K171" s="140"/>
      <c r="L171" s="25"/>
      <c r="M171" s="141" t="s">
        <v>1</v>
      </c>
      <c r="N171" s="142" t="s">
        <v>34</v>
      </c>
      <c r="O171" s="143">
        <v>0</v>
      </c>
      <c r="P171" s="143">
        <f t="shared" si="11"/>
        <v>0</v>
      </c>
      <c r="Q171" s="143">
        <v>0</v>
      </c>
      <c r="R171" s="143">
        <f t="shared" si="12"/>
        <v>0</v>
      </c>
      <c r="S171" s="143">
        <v>0</v>
      </c>
      <c r="T171" s="144">
        <f t="shared" si="13"/>
        <v>0</v>
      </c>
      <c r="AR171" s="145" t="s">
        <v>227</v>
      </c>
      <c r="AT171" s="145" t="s">
        <v>171</v>
      </c>
      <c r="AU171" s="145" t="s">
        <v>79</v>
      </c>
      <c r="AY171" s="13" t="s">
        <v>170</v>
      </c>
      <c r="BE171" s="146">
        <f t="shared" si="14"/>
        <v>0</v>
      </c>
      <c r="BF171" s="146">
        <f t="shared" si="15"/>
        <v>98.53</v>
      </c>
      <c r="BG171" s="146">
        <f t="shared" si="16"/>
        <v>0</v>
      </c>
      <c r="BH171" s="146">
        <f t="shared" si="17"/>
        <v>0</v>
      </c>
      <c r="BI171" s="146">
        <f t="shared" si="18"/>
        <v>0</v>
      </c>
      <c r="BJ171" s="13" t="s">
        <v>79</v>
      </c>
      <c r="BK171" s="146">
        <f t="shared" si="19"/>
        <v>98.53</v>
      </c>
      <c r="BL171" s="13" t="s">
        <v>227</v>
      </c>
      <c r="BM171" s="145" t="s">
        <v>688</v>
      </c>
    </row>
    <row r="172" spans="2:65" s="1" customFormat="1" ht="44.25" customHeight="1">
      <c r="B172" s="133"/>
      <c r="C172" s="149" t="s">
        <v>293</v>
      </c>
      <c r="D172" s="149" t="s">
        <v>230</v>
      </c>
      <c r="E172" s="150" t="s">
        <v>689</v>
      </c>
      <c r="F172" s="151" t="s">
        <v>690</v>
      </c>
      <c r="G172" s="152" t="s">
        <v>178</v>
      </c>
      <c r="H172" s="153">
        <v>1</v>
      </c>
      <c r="I172" s="154">
        <v>2520.31</v>
      </c>
      <c r="J172" s="154">
        <f t="shared" si="10"/>
        <v>2520.31</v>
      </c>
      <c r="K172" s="155"/>
      <c r="L172" s="156"/>
      <c r="M172" s="157" t="s">
        <v>1</v>
      </c>
      <c r="N172" s="158" t="s">
        <v>34</v>
      </c>
      <c r="O172" s="143">
        <v>0</v>
      </c>
      <c r="P172" s="143">
        <f t="shared" si="11"/>
        <v>0</v>
      </c>
      <c r="Q172" s="143">
        <v>0</v>
      </c>
      <c r="R172" s="143">
        <f t="shared" si="12"/>
        <v>0</v>
      </c>
      <c r="S172" s="143">
        <v>0</v>
      </c>
      <c r="T172" s="144">
        <f t="shared" si="13"/>
        <v>0</v>
      </c>
      <c r="AR172" s="145" t="s">
        <v>233</v>
      </c>
      <c r="AT172" s="145" t="s">
        <v>230</v>
      </c>
      <c r="AU172" s="145" t="s">
        <v>79</v>
      </c>
      <c r="AY172" s="13" t="s">
        <v>170</v>
      </c>
      <c r="BE172" s="146">
        <f t="shared" si="14"/>
        <v>0</v>
      </c>
      <c r="BF172" s="146">
        <f t="shared" si="15"/>
        <v>2520.31</v>
      </c>
      <c r="BG172" s="146">
        <f t="shared" si="16"/>
        <v>0</v>
      </c>
      <c r="BH172" s="146">
        <f t="shared" si="17"/>
        <v>0</v>
      </c>
      <c r="BI172" s="146">
        <f t="shared" si="18"/>
        <v>0</v>
      </c>
      <c r="BJ172" s="13" t="s">
        <v>79</v>
      </c>
      <c r="BK172" s="146">
        <f t="shared" si="19"/>
        <v>2520.31</v>
      </c>
      <c r="BL172" s="13" t="s">
        <v>227</v>
      </c>
      <c r="BM172" s="145" t="s">
        <v>691</v>
      </c>
    </row>
    <row r="173" spans="2:65" s="1" customFormat="1" ht="24.2" customHeight="1">
      <c r="B173" s="133"/>
      <c r="C173" s="134" t="s">
        <v>297</v>
      </c>
      <c r="D173" s="134" t="s">
        <v>171</v>
      </c>
      <c r="E173" s="135" t="s">
        <v>692</v>
      </c>
      <c r="F173" s="136" t="s">
        <v>693</v>
      </c>
      <c r="G173" s="137" t="s">
        <v>178</v>
      </c>
      <c r="H173" s="138">
        <v>2</v>
      </c>
      <c r="I173" s="139">
        <v>7.83</v>
      </c>
      <c r="J173" s="139">
        <f t="shared" si="10"/>
        <v>15.66</v>
      </c>
      <c r="K173" s="140"/>
      <c r="L173" s="25"/>
      <c r="M173" s="141" t="s">
        <v>1</v>
      </c>
      <c r="N173" s="142" t="s">
        <v>34</v>
      </c>
      <c r="O173" s="143">
        <v>0</v>
      </c>
      <c r="P173" s="143">
        <f t="shared" si="11"/>
        <v>0</v>
      </c>
      <c r="Q173" s="143">
        <v>0</v>
      </c>
      <c r="R173" s="143">
        <f t="shared" si="12"/>
        <v>0</v>
      </c>
      <c r="S173" s="143">
        <v>0</v>
      </c>
      <c r="T173" s="144">
        <f t="shared" si="13"/>
        <v>0</v>
      </c>
      <c r="AR173" s="145" t="s">
        <v>227</v>
      </c>
      <c r="AT173" s="145" t="s">
        <v>171</v>
      </c>
      <c r="AU173" s="145" t="s">
        <v>79</v>
      </c>
      <c r="AY173" s="13" t="s">
        <v>170</v>
      </c>
      <c r="BE173" s="146">
        <f t="shared" si="14"/>
        <v>0</v>
      </c>
      <c r="BF173" s="146">
        <f t="shared" si="15"/>
        <v>15.66</v>
      </c>
      <c r="BG173" s="146">
        <f t="shared" si="16"/>
        <v>0</v>
      </c>
      <c r="BH173" s="146">
        <f t="shared" si="17"/>
        <v>0</v>
      </c>
      <c r="BI173" s="146">
        <f t="shared" si="18"/>
        <v>0</v>
      </c>
      <c r="BJ173" s="13" t="s">
        <v>79</v>
      </c>
      <c r="BK173" s="146">
        <f t="shared" si="19"/>
        <v>15.66</v>
      </c>
      <c r="BL173" s="13" t="s">
        <v>227</v>
      </c>
      <c r="BM173" s="145" t="s">
        <v>694</v>
      </c>
    </row>
    <row r="174" spans="2:65" s="1" customFormat="1" ht="24.2" customHeight="1">
      <c r="B174" s="133"/>
      <c r="C174" s="149" t="s">
        <v>233</v>
      </c>
      <c r="D174" s="149" t="s">
        <v>230</v>
      </c>
      <c r="E174" s="150" t="s">
        <v>695</v>
      </c>
      <c r="F174" s="151" t="s">
        <v>696</v>
      </c>
      <c r="G174" s="152" t="s">
        <v>178</v>
      </c>
      <c r="H174" s="153">
        <v>2</v>
      </c>
      <c r="I174" s="154">
        <v>75.42</v>
      </c>
      <c r="J174" s="154">
        <f t="shared" si="10"/>
        <v>150.84</v>
      </c>
      <c r="K174" s="155"/>
      <c r="L174" s="156"/>
      <c r="M174" s="157" t="s">
        <v>1</v>
      </c>
      <c r="N174" s="158" t="s">
        <v>34</v>
      </c>
      <c r="O174" s="143">
        <v>0</v>
      </c>
      <c r="P174" s="143">
        <f t="shared" si="11"/>
        <v>0</v>
      </c>
      <c r="Q174" s="143">
        <v>0</v>
      </c>
      <c r="R174" s="143">
        <f t="shared" si="12"/>
        <v>0</v>
      </c>
      <c r="S174" s="143">
        <v>0</v>
      </c>
      <c r="T174" s="144">
        <f t="shared" si="13"/>
        <v>0</v>
      </c>
      <c r="AR174" s="145" t="s">
        <v>233</v>
      </c>
      <c r="AT174" s="145" t="s">
        <v>230</v>
      </c>
      <c r="AU174" s="145" t="s">
        <v>79</v>
      </c>
      <c r="AY174" s="13" t="s">
        <v>170</v>
      </c>
      <c r="BE174" s="146">
        <f t="shared" si="14"/>
        <v>0</v>
      </c>
      <c r="BF174" s="146">
        <f t="shared" si="15"/>
        <v>150.84</v>
      </c>
      <c r="BG174" s="146">
        <f t="shared" si="16"/>
        <v>0</v>
      </c>
      <c r="BH174" s="146">
        <f t="shared" si="17"/>
        <v>0</v>
      </c>
      <c r="BI174" s="146">
        <f t="shared" si="18"/>
        <v>0</v>
      </c>
      <c r="BJ174" s="13" t="s">
        <v>79</v>
      </c>
      <c r="BK174" s="146">
        <f t="shared" si="19"/>
        <v>150.84</v>
      </c>
      <c r="BL174" s="13" t="s">
        <v>227</v>
      </c>
      <c r="BM174" s="145" t="s">
        <v>697</v>
      </c>
    </row>
    <row r="175" spans="2:65" s="1" customFormat="1" ht="24.2" customHeight="1">
      <c r="B175" s="133"/>
      <c r="C175" s="149" t="s">
        <v>304</v>
      </c>
      <c r="D175" s="149" t="s">
        <v>230</v>
      </c>
      <c r="E175" s="150" t="s">
        <v>698</v>
      </c>
      <c r="F175" s="151" t="s">
        <v>699</v>
      </c>
      <c r="G175" s="152" t="s">
        <v>178</v>
      </c>
      <c r="H175" s="153">
        <v>2</v>
      </c>
      <c r="I175" s="154">
        <v>8.52</v>
      </c>
      <c r="J175" s="154">
        <f t="shared" si="10"/>
        <v>17.04</v>
      </c>
      <c r="K175" s="155"/>
      <c r="L175" s="156"/>
      <c r="M175" s="157" t="s">
        <v>1</v>
      </c>
      <c r="N175" s="158" t="s">
        <v>34</v>
      </c>
      <c r="O175" s="143">
        <v>0</v>
      </c>
      <c r="P175" s="143">
        <f t="shared" si="11"/>
        <v>0</v>
      </c>
      <c r="Q175" s="143">
        <v>0</v>
      </c>
      <c r="R175" s="143">
        <f t="shared" si="12"/>
        <v>0</v>
      </c>
      <c r="S175" s="143">
        <v>0</v>
      </c>
      <c r="T175" s="144">
        <f t="shared" si="13"/>
        <v>0</v>
      </c>
      <c r="AR175" s="145" t="s">
        <v>233</v>
      </c>
      <c r="AT175" s="145" t="s">
        <v>230</v>
      </c>
      <c r="AU175" s="145" t="s">
        <v>79</v>
      </c>
      <c r="AY175" s="13" t="s">
        <v>170</v>
      </c>
      <c r="BE175" s="146">
        <f t="shared" si="14"/>
        <v>0</v>
      </c>
      <c r="BF175" s="146">
        <f t="shared" si="15"/>
        <v>17.04</v>
      </c>
      <c r="BG175" s="146">
        <f t="shared" si="16"/>
        <v>0</v>
      </c>
      <c r="BH175" s="146">
        <f t="shared" si="17"/>
        <v>0</v>
      </c>
      <c r="BI175" s="146">
        <f t="shared" si="18"/>
        <v>0</v>
      </c>
      <c r="BJ175" s="13" t="s">
        <v>79</v>
      </c>
      <c r="BK175" s="146">
        <f t="shared" si="19"/>
        <v>17.04</v>
      </c>
      <c r="BL175" s="13" t="s">
        <v>227</v>
      </c>
      <c r="BM175" s="145" t="s">
        <v>700</v>
      </c>
    </row>
    <row r="176" spans="2:65" s="1" customFormat="1" ht="16.5" customHeight="1">
      <c r="B176" s="133"/>
      <c r="C176" s="149" t="s">
        <v>308</v>
      </c>
      <c r="D176" s="149" t="s">
        <v>230</v>
      </c>
      <c r="E176" s="150" t="s">
        <v>701</v>
      </c>
      <c r="F176" s="151" t="s">
        <v>702</v>
      </c>
      <c r="G176" s="152" t="s">
        <v>178</v>
      </c>
      <c r="H176" s="153">
        <v>2</v>
      </c>
      <c r="I176" s="154">
        <v>39.04</v>
      </c>
      <c r="J176" s="154">
        <f t="shared" si="10"/>
        <v>78.08</v>
      </c>
      <c r="K176" s="155"/>
      <c r="L176" s="156"/>
      <c r="M176" s="157" t="s">
        <v>1</v>
      </c>
      <c r="N176" s="158" t="s">
        <v>34</v>
      </c>
      <c r="O176" s="143">
        <v>0</v>
      </c>
      <c r="P176" s="143">
        <f t="shared" si="11"/>
        <v>0</v>
      </c>
      <c r="Q176" s="143">
        <v>0</v>
      </c>
      <c r="R176" s="143">
        <f t="shared" si="12"/>
        <v>0</v>
      </c>
      <c r="S176" s="143">
        <v>0</v>
      </c>
      <c r="T176" s="144">
        <f t="shared" si="13"/>
        <v>0</v>
      </c>
      <c r="AR176" s="145" t="s">
        <v>233</v>
      </c>
      <c r="AT176" s="145" t="s">
        <v>230</v>
      </c>
      <c r="AU176" s="145" t="s">
        <v>79</v>
      </c>
      <c r="AY176" s="13" t="s">
        <v>170</v>
      </c>
      <c r="BE176" s="146">
        <f t="shared" si="14"/>
        <v>0</v>
      </c>
      <c r="BF176" s="146">
        <f t="shared" si="15"/>
        <v>78.08</v>
      </c>
      <c r="BG176" s="146">
        <f t="shared" si="16"/>
        <v>0</v>
      </c>
      <c r="BH176" s="146">
        <f t="shared" si="17"/>
        <v>0</v>
      </c>
      <c r="BI176" s="146">
        <f t="shared" si="18"/>
        <v>0</v>
      </c>
      <c r="BJ176" s="13" t="s">
        <v>79</v>
      </c>
      <c r="BK176" s="146">
        <f t="shared" si="19"/>
        <v>78.08</v>
      </c>
      <c r="BL176" s="13" t="s">
        <v>227</v>
      </c>
      <c r="BM176" s="145" t="s">
        <v>703</v>
      </c>
    </row>
    <row r="177" spans="2:65" s="1" customFormat="1" ht="21.75" customHeight="1">
      <c r="B177" s="133"/>
      <c r="C177" s="134" t="s">
        <v>310</v>
      </c>
      <c r="D177" s="134" t="s">
        <v>171</v>
      </c>
      <c r="E177" s="135" t="s">
        <v>704</v>
      </c>
      <c r="F177" s="136" t="s">
        <v>705</v>
      </c>
      <c r="G177" s="137" t="s">
        <v>323</v>
      </c>
      <c r="H177" s="138">
        <v>35</v>
      </c>
      <c r="I177" s="139">
        <v>0.98262086000000004</v>
      </c>
      <c r="J177" s="139">
        <f t="shared" si="10"/>
        <v>34.39</v>
      </c>
      <c r="K177" s="140"/>
      <c r="L177" s="25"/>
      <c r="M177" s="141" t="s">
        <v>1</v>
      </c>
      <c r="N177" s="142" t="s">
        <v>34</v>
      </c>
      <c r="O177" s="143">
        <v>0</v>
      </c>
      <c r="P177" s="143">
        <f t="shared" si="11"/>
        <v>0</v>
      </c>
      <c r="Q177" s="143">
        <v>0</v>
      </c>
      <c r="R177" s="143">
        <f t="shared" si="12"/>
        <v>0</v>
      </c>
      <c r="S177" s="143">
        <v>0</v>
      </c>
      <c r="T177" s="144">
        <f t="shared" si="13"/>
        <v>0</v>
      </c>
      <c r="AR177" s="145" t="s">
        <v>227</v>
      </c>
      <c r="AT177" s="145" t="s">
        <v>171</v>
      </c>
      <c r="AU177" s="145" t="s">
        <v>79</v>
      </c>
      <c r="AY177" s="13" t="s">
        <v>170</v>
      </c>
      <c r="BE177" s="146">
        <f t="shared" si="14"/>
        <v>0</v>
      </c>
      <c r="BF177" s="146">
        <f t="shared" si="15"/>
        <v>34.39</v>
      </c>
      <c r="BG177" s="146">
        <f t="shared" si="16"/>
        <v>0</v>
      </c>
      <c r="BH177" s="146">
        <f t="shared" si="17"/>
        <v>0</v>
      </c>
      <c r="BI177" s="146">
        <f t="shared" si="18"/>
        <v>0</v>
      </c>
      <c r="BJ177" s="13" t="s">
        <v>79</v>
      </c>
      <c r="BK177" s="146">
        <f t="shared" si="19"/>
        <v>34.39</v>
      </c>
      <c r="BL177" s="13" t="s">
        <v>227</v>
      </c>
      <c r="BM177" s="145" t="s">
        <v>706</v>
      </c>
    </row>
    <row r="178" spans="2:65" s="1" customFormat="1" ht="24.2" customHeight="1">
      <c r="B178" s="133"/>
      <c r="C178" s="134" t="s">
        <v>312</v>
      </c>
      <c r="D178" s="134" t="s">
        <v>171</v>
      </c>
      <c r="E178" s="135" t="s">
        <v>707</v>
      </c>
      <c r="F178" s="136" t="s">
        <v>708</v>
      </c>
      <c r="G178" s="137" t="s">
        <v>323</v>
      </c>
      <c r="H178" s="138">
        <v>35</v>
      </c>
      <c r="I178" s="139">
        <v>0.48237116000000002</v>
      </c>
      <c r="J178" s="139">
        <f t="shared" si="10"/>
        <v>16.88</v>
      </c>
      <c r="K178" s="140"/>
      <c r="L178" s="25"/>
      <c r="M178" s="141" t="s">
        <v>1</v>
      </c>
      <c r="N178" s="142" t="s">
        <v>34</v>
      </c>
      <c r="O178" s="143">
        <v>0</v>
      </c>
      <c r="P178" s="143">
        <f t="shared" si="11"/>
        <v>0</v>
      </c>
      <c r="Q178" s="143">
        <v>0</v>
      </c>
      <c r="R178" s="143">
        <f t="shared" si="12"/>
        <v>0</v>
      </c>
      <c r="S178" s="143">
        <v>0</v>
      </c>
      <c r="T178" s="144">
        <f t="shared" si="13"/>
        <v>0</v>
      </c>
      <c r="AR178" s="145" t="s">
        <v>227</v>
      </c>
      <c r="AT178" s="145" t="s">
        <v>171</v>
      </c>
      <c r="AU178" s="145" t="s">
        <v>79</v>
      </c>
      <c r="AY178" s="13" t="s">
        <v>170</v>
      </c>
      <c r="BE178" s="146">
        <f t="shared" si="14"/>
        <v>0</v>
      </c>
      <c r="BF178" s="146">
        <f t="shared" si="15"/>
        <v>16.88</v>
      </c>
      <c r="BG178" s="146">
        <f t="shared" si="16"/>
        <v>0</v>
      </c>
      <c r="BH178" s="146">
        <f t="shared" si="17"/>
        <v>0</v>
      </c>
      <c r="BI178" s="146">
        <f t="shared" si="18"/>
        <v>0</v>
      </c>
      <c r="BJ178" s="13" t="s">
        <v>79</v>
      </c>
      <c r="BK178" s="146">
        <f t="shared" si="19"/>
        <v>16.88</v>
      </c>
      <c r="BL178" s="13" t="s">
        <v>227</v>
      </c>
      <c r="BM178" s="145" t="s">
        <v>709</v>
      </c>
    </row>
    <row r="179" spans="2:65" s="1" customFormat="1" ht="24.2" customHeight="1">
      <c r="B179" s="133"/>
      <c r="C179" s="134" t="s">
        <v>316</v>
      </c>
      <c r="D179" s="134" t="s">
        <v>171</v>
      </c>
      <c r="E179" s="135" t="s">
        <v>710</v>
      </c>
      <c r="F179" s="136" t="s">
        <v>711</v>
      </c>
      <c r="G179" s="137" t="s">
        <v>323</v>
      </c>
      <c r="H179" s="138">
        <v>35</v>
      </c>
      <c r="I179" s="139">
        <v>4.9032609999999997E-2</v>
      </c>
      <c r="J179" s="139">
        <f t="shared" si="10"/>
        <v>1.72</v>
      </c>
      <c r="K179" s="140"/>
      <c r="L179" s="25"/>
      <c r="M179" s="141" t="s">
        <v>1</v>
      </c>
      <c r="N179" s="142" t="s">
        <v>34</v>
      </c>
      <c r="O179" s="143">
        <v>0</v>
      </c>
      <c r="P179" s="143">
        <f t="shared" si="11"/>
        <v>0</v>
      </c>
      <c r="Q179" s="143">
        <v>0</v>
      </c>
      <c r="R179" s="143">
        <f t="shared" si="12"/>
        <v>0</v>
      </c>
      <c r="S179" s="143">
        <v>0</v>
      </c>
      <c r="T179" s="144">
        <f t="shared" si="13"/>
        <v>0</v>
      </c>
      <c r="AR179" s="145" t="s">
        <v>227</v>
      </c>
      <c r="AT179" s="145" t="s">
        <v>171</v>
      </c>
      <c r="AU179" s="145" t="s">
        <v>79</v>
      </c>
      <c r="AY179" s="13" t="s">
        <v>170</v>
      </c>
      <c r="BE179" s="146">
        <f t="shared" si="14"/>
        <v>0</v>
      </c>
      <c r="BF179" s="146">
        <f t="shared" si="15"/>
        <v>1.72</v>
      </c>
      <c r="BG179" s="146">
        <f t="shared" si="16"/>
        <v>0</v>
      </c>
      <c r="BH179" s="146">
        <f t="shared" si="17"/>
        <v>0</v>
      </c>
      <c r="BI179" s="146">
        <f t="shared" si="18"/>
        <v>0</v>
      </c>
      <c r="BJ179" s="13" t="s">
        <v>79</v>
      </c>
      <c r="BK179" s="146">
        <f t="shared" si="19"/>
        <v>1.72</v>
      </c>
      <c r="BL179" s="13" t="s">
        <v>227</v>
      </c>
      <c r="BM179" s="145" t="s">
        <v>712</v>
      </c>
    </row>
    <row r="180" spans="2:65" s="11" customFormat="1" ht="22.9" customHeight="1">
      <c r="B180" s="124"/>
      <c r="D180" s="125" t="s">
        <v>67</v>
      </c>
      <c r="E180" s="147" t="s">
        <v>713</v>
      </c>
      <c r="F180" s="147" t="s">
        <v>714</v>
      </c>
      <c r="J180" s="148">
        <f>BK180</f>
        <v>1082.5500000000002</v>
      </c>
      <c r="L180" s="124"/>
      <c r="M180" s="128"/>
      <c r="P180" s="129">
        <f>SUM(P181:P186)</f>
        <v>0</v>
      </c>
      <c r="R180" s="129">
        <f>SUM(R181:R186)</f>
        <v>0</v>
      </c>
      <c r="T180" s="130">
        <f>SUM(T181:T186)</f>
        <v>0</v>
      </c>
      <c r="AR180" s="125" t="s">
        <v>79</v>
      </c>
      <c r="AT180" s="131" t="s">
        <v>67</v>
      </c>
      <c r="AU180" s="131" t="s">
        <v>75</v>
      </c>
      <c r="AY180" s="125" t="s">
        <v>170</v>
      </c>
      <c r="BK180" s="132">
        <f>SUM(BK181:BK186)</f>
        <v>1082.5500000000002</v>
      </c>
    </row>
    <row r="181" spans="2:65" s="1" customFormat="1" ht="24.2" customHeight="1">
      <c r="B181" s="133"/>
      <c r="C181" s="134" t="s">
        <v>320</v>
      </c>
      <c r="D181" s="134" t="s">
        <v>171</v>
      </c>
      <c r="E181" s="135" t="s">
        <v>715</v>
      </c>
      <c r="F181" s="136" t="s">
        <v>716</v>
      </c>
      <c r="G181" s="137" t="s">
        <v>182</v>
      </c>
      <c r="H181" s="138">
        <v>2</v>
      </c>
      <c r="I181" s="139">
        <v>31.9</v>
      </c>
      <c r="J181" s="139">
        <f t="shared" ref="J181:J186" si="20">ROUND(I181*H181,2)</f>
        <v>63.8</v>
      </c>
      <c r="K181" s="140"/>
      <c r="L181" s="25"/>
      <c r="M181" s="141" t="s">
        <v>1</v>
      </c>
      <c r="N181" s="142" t="s">
        <v>34</v>
      </c>
      <c r="O181" s="143">
        <v>0</v>
      </c>
      <c r="P181" s="143">
        <f t="shared" ref="P181:P186" si="21">O181*H181</f>
        <v>0</v>
      </c>
      <c r="Q181" s="143">
        <v>0</v>
      </c>
      <c r="R181" s="143">
        <f t="shared" ref="R181:R186" si="22">Q181*H181</f>
        <v>0</v>
      </c>
      <c r="S181" s="143">
        <v>0</v>
      </c>
      <c r="T181" s="144">
        <f t="shared" ref="T181:T186" si="23">S181*H181</f>
        <v>0</v>
      </c>
      <c r="AR181" s="145" t="s">
        <v>227</v>
      </c>
      <c r="AT181" s="145" t="s">
        <v>171</v>
      </c>
      <c r="AU181" s="145" t="s">
        <v>79</v>
      </c>
      <c r="AY181" s="13" t="s">
        <v>170</v>
      </c>
      <c r="BE181" s="146">
        <f t="shared" ref="BE181:BE186" si="24">IF(N181="základná",J181,0)</f>
        <v>0</v>
      </c>
      <c r="BF181" s="146">
        <f t="shared" ref="BF181:BF186" si="25">IF(N181="znížená",J181,0)</f>
        <v>63.8</v>
      </c>
      <c r="BG181" s="146">
        <f t="shared" ref="BG181:BG186" si="26">IF(N181="zákl. prenesená",J181,0)</f>
        <v>0</v>
      </c>
      <c r="BH181" s="146">
        <f t="shared" ref="BH181:BH186" si="27">IF(N181="zníž. prenesená",J181,0)</f>
        <v>0</v>
      </c>
      <c r="BI181" s="146">
        <f t="shared" ref="BI181:BI186" si="28">IF(N181="nulová",J181,0)</f>
        <v>0</v>
      </c>
      <c r="BJ181" s="13" t="s">
        <v>79</v>
      </c>
      <c r="BK181" s="146">
        <f t="shared" ref="BK181:BK186" si="29">ROUND(I181*H181,2)</f>
        <v>63.8</v>
      </c>
      <c r="BL181" s="13" t="s">
        <v>227</v>
      </c>
      <c r="BM181" s="145" t="s">
        <v>717</v>
      </c>
    </row>
    <row r="182" spans="2:65" s="1" customFormat="1" ht="24.2" customHeight="1">
      <c r="B182" s="133"/>
      <c r="C182" s="134" t="s">
        <v>327</v>
      </c>
      <c r="D182" s="134" t="s">
        <v>171</v>
      </c>
      <c r="E182" s="135" t="s">
        <v>718</v>
      </c>
      <c r="F182" s="136" t="s">
        <v>719</v>
      </c>
      <c r="G182" s="137" t="s">
        <v>182</v>
      </c>
      <c r="H182" s="138">
        <v>8</v>
      </c>
      <c r="I182" s="139">
        <v>51.56</v>
      </c>
      <c r="J182" s="139">
        <f t="shared" si="20"/>
        <v>412.48</v>
      </c>
      <c r="K182" s="140"/>
      <c r="L182" s="25"/>
      <c r="M182" s="141" t="s">
        <v>1</v>
      </c>
      <c r="N182" s="142" t="s">
        <v>34</v>
      </c>
      <c r="O182" s="143">
        <v>0</v>
      </c>
      <c r="P182" s="143">
        <f t="shared" si="21"/>
        <v>0</v>
      </c>
      <c r="Q182" s="143">
        <v>0</v>
      </c>
      <c r="R182" s="143">
        <f t="shared" si="22"/>
        <v>0</v>
      </c>
      <c r="S182" s="143">
        <v>0</v>
      </c>
      <c r="T182" s="144">
        <f t="shared" si="23"/>
        <v>0</v>
      </c>
      <c r="AR182" s="145" t="s">
        <v>227</v>
      </c>
      <c r="AT182" s="145" t="s">
        <v>171</v>
      </c>
      <c r="AU182" s="145" t="s">
        <v>79</v>
      </c>
      <c r="AY182" s="13" t="s">
        <v>170</v>
      </c>
      <c r="BE182" s="146">
        <f t="shared" si="24"/>
        <v>0</v>
      </c>
      <c r="BF182" s="146">
        <f t="shared" si="25"/>
        <v>412.48</v>
      </c>
      <c r="BG182" s="146">
        <f t="shared" si="26"/>
        <v>0</v>
      </c>
      <c r="BH182" s="146">
        <f t="shared" si="27"/>
        <v>0</v>
      </c>
      <c r="BI182" s="146">
        <f t="shared" si="28"/>
        <v>0</v>
      </c>
      <c r="BJ182" s="13" t="s">
        <v>79</v>
      </c>
      <c r="BK182" s="146">
        <f t="shared" si="29"/>
        <v>412.48</v>
      </c>
      <c r="BL182" s="13" t="s">
        <v>227</v>
      </c>
      <c r="BM182" s="145" t="s">
        <v>720</v>
      </c>
    </row>
    <row r="183" spans="2:65" s="1" customFormat="1" ht="24.2" customHeight="1">
      <c r="B183" s="133"/>
      <c r="C183" s="134" t="s">
        <v>331</v>
      </c>
      <c r="D183" s="134" t="s">
        <v>171</v>
      </c>
      <c r="E183" s="135" t="s">
        <v>721</v>
      </c>
      <c r="F183" s="136" t="s">
        <v>722</v>
      </c>
      <c r="G183" s="137" t="s">
        <v>182</v>
      </c>
      <c r="H183" s="138">
        <v>8</v>
      </c>
      <c r="I183" s="139">
        <v>72.790000000000006</v>
      </c>
      <c r="J183" s="139">
        <f t="shared" si="20"/>
        <v>582.32000000000005</v>
      </c>
      <c r="K183" s="140"/>
      <c r="L183" s="25"/>
      <c r="M183" s="141" t="s">
        <v>1</v>
      </c>
      <c r="N183" s="142" t="s">
        <v>34</v>
      </c>
      <c r="O183" s="143">
        <v>0</v>
      </c>
      <c r="P183" s="143">
        <f t="shared" si="21"/>
        <v>0</v>
      </c>
      <c r="Q183" s="143">
        <v>0</v>
      </c>
      <c r="R183" s="143">
        <f t="shared" si="22"/>
        <v>0</v>
      </c>
      <c r="S183" s="143">
        <v>0</v>
      </c>
      <c r="T183" s="144">
        <f t="shared" si="23"/>
        <v>0</v>
      </c>
      <c r="AR183" s="145" t="s">
        <v>227</v>
      </c>
      <c r="AT183" s="145" t="s">
        <v>171</v>
      </c>
      <c r="AU183" s="145" t="s">
        <v>79</v>
      </c>
      <c r="AY183" s="13" t="s">
        <v>170</v>
      </c>
      <c r="BE183" s="146">
        <f t="shared" si="24"/>
        <v>0</v>
      </c>
      <c r="BF183" s="146">
        <f t="shared" si="25"/>
        <v>582.32000000000005</v>
      </c>
      <c r="BG183" s="146">
        <f t="shared" si="26"/>
        <v>0</v>
      </c>
      <c r="BH183" s="146">
        <f t="shared" si="27"/>
        <v>0</v>
      </c>
      <c r="BI183" s="146">
        <f t="shared" si="28"/>
        <v>0</v>
      </c>
      <c r="BJ183" s="13" t="s">
        <v>79</v>
      </c>
      <c r="BK183" s="146">
        <f t="shared" si="29"/>
        <v>582.32000000000005</v>
      </c>
      <c r="BL183" s="13" t="s">
        <v>227</v>
      </c>
      <c r="BM183" s="145" t="s">
        <v>723</v>
      </c>
    </row>
    <row r="184" spans="2:65" s="1" customFormat="1" ht="24.2" customHeight="1">
      <c r="B184" s="133"/>
      <c r="C184" s="134" t="s">
        <v>469</v>
      </c>
      <c r="D184" s="134" t="s">
        <v>171</v>
      </c>
      <c r="E184" s="135" t="s">
        <v>724</v>
      </c>
      <c r="F184" s="136" t="s">
        <v>725</v>
      </c>
      <c r="G184" s="137" t="s">
        <v>323</v>
      </c>
      <c r="H184" s="138">
        <v>11</v>
      </c>
      <c r="I184" s="139">
        <v>1.5123982199999999</v>
      </c>
      <c r="J184" s="139">
        <f t="shared" si="20"/>
        <v>16.64</v>
      </c>
      <c r="K184" s="140"/>
      <c r="L184" s="25"/>
      <c r="M184" s="141" t="s">
        <v>1</v>
      </c>
      <c r="N184" s="142" t="s">
        <v>34</v>
      </c>
      <c r="O184" s="143">
        <v>0</v>
      </c>
      <c r="P184" s="143">
        <f t="shared" si="21"/>
        <v>0</v>
      </c>
      <c r="Q184" s="143">
        <v>0</v>
      </c>
      <c r="R184" s="143">
        <f t="shared" si="22"/>
        <v>0</v>
      </c>
      <c r="S184" s="143">
        <v>0</v>
      </c>
      <c r="T184" s="144">
        <f t="shared" si="23"/>
        <v>0</v>
      </c>
      <c r="AR184" s="145" t="s">
        <v>227</v>
      </c>
      <c r="AT184" s="145" t="s">
        <v>171</v>
      </c>
      <c r="AU184" s="145" t="s">
        <v>79</v>
      </c>
      <c r="AY184" s="13" t="s">
        <v>170</v>
      </c>
      <c r="BE184" s="146">
        <f t="shared" si="24"/>
        <v>0</v>
      </c>
      <c r="BF184" s="146">
        <f t="shared" si="25"/>
        <v>16.64</v>
      </c>
      <c r="BG184" s="146">
        <f t="shared" si="26"/>
        <v>0</v>
      </c>
      <c r="BH184" s="146">
        <f t="shared" si="27"/>
        <v>0</v>
      </c>
      <c r="BI184" s="146">
        <f t="shared" si="28"/>
        <v>0</v>
      </c>
      <c r="BJ184" s="13" t="s">
        <v>79</v>
      </c>
      <c r="BK184" s="146">
        <f t="shared" si="29"/>
        <v>16.64</v>
      </c>
      <c r="BL184" s="13" t="s">
        <v>227</v>
      </c>
      <c r="BM184" s="145" t="s">
        <v>726</v>
      </c>
    </row>
    <row r="185" spans="2:65" s="1" customFormat="1" ht="24.2" customHeight="1">
      <c r="B185" s="133"/>
      <c r="C185" s="134" t="s">
        <v>475</v>
      </c>
      <c r="D185" s="134" t="s">
        <v>171</v>
      </c>
      <c r="E185" s="135" t="s">
        <v>727</v>
      </c>
      <c r="F185" s="136" t="s">
        <v>728</v>
      </c>
      <c r="G185" s="137" t="s">
        <v>323</v>
      </c>
      <c r="H185" s="138">
        <v>11</v>
      </c>
      <c r="I185" s="139">
        <v>0.61308406000000004</v>
      </c>
      <c r="J185" s="139">
        <f t="shared" si="20"/>
        <v>6.74</v>
      </c>
      <c r="K185" s="140"/>
      <c r="L185" s="25"/>
      <c r="M185" s="141" t="s">
        <v>1</v>
      </c>
      <c r="N185" s="142" t="s">
        <v>34</v>
      </c>
      <c r="O185" s="143">
        <v>0</v>
      </c>
      <c r="P185" s="143">
        <f t="shared" si="21"/>
        <v>0</v>
      </c>
      <c r="Q185" s="143">
        <v>0</v>
      </c>
      <c r="R185" s="143">
        <f t="shared" si="22"/>
        <v>0</v>
      </c>
      <c r="S185" s="143">
        <v>0</v>
      </c>
      <c r="T185" s="144">
        <f t="shared" si="23"/>
        <v>0</v>
      </c>
      <c r="AR185" s="145" t="s">
        <v>227</v>
      </c>
      <c r="AT185" s="145" t="s">
        <v>171</v>
      </c>
      <c r="AU185" s="145" t="s">
        <v>79</v>
      </c>
      <c r="AY185" s="13" t="s">
        <v>170</v>
      </c>
      <c r="BE185" s="146">
        <f t="shared" si="24"/>
        <v>0</v>
      </c>
      <c r="BF185" s="146">
        <f t="shared" si="25"/>
        <v>6.74</v>
      </c>
      <c r="BG185" s="146">
        <f t="shared" si="26"/>
        <v>0</v>
      </c>
      <c r="BH185" s="146">
        <f t="shared" si="27"/>
        <v>0</v>
      </c>
      <c r="BI185" s="146">
        <f t="shared" si="28"/>
        <v>0</v>
      </c>
      <c r="BJ185" s="13" t="s">
        <v>79</v>
      </c>
      <c r="BK185" s="146">
        <f t="shared" si="29"/>
        <v>6.74</v>
      </c>
      <c r="BL185" s="13" t="s">
        <v>227</v>
      </c>
      <c r="BM185" s="145" t="s">
        <v>729</v>
      </c>
    </row>
    <row r="186" spans="2:65" s="1" customFormat="1" ht="24.2" customHeight="1">
      <c r="B186" s="133"/>
      <c r="C186" s="134" t="s">
        <v>730</v>
      </c>
      <c r="D186" s="134" t="s">
        <v>171</v>
      </c>
      <c r="E186" s="135" t="s">
        <v>731</v>
      </c>
      <c r="F186" s="136" t="s">
        <v>732</v>
      </c>
      <c r="G186" s="137" t="s">
        <v>323</v>
      </c>
      <c r="H186" s="138">
        <v>11</v>
      </c>
      <c r="I186" s="139">
        <v>5.1502300000000001E-2</v>
      </c>
      <c r="J186" s="139">
        <f t="shared" si="20"/>
        <v>0.56999999999999995</v>
      </c>
      <c r="K186" s="140"/>
      <c r="L186" s="25"/>
      <c r="M186" s="141" t="s">
        <v>1</v>
      </c>
      <c r="N186" s="142" t="s">
        <v>34</v>
      </c>
      <c r="O186" s="143">
        <v>0</v>
      </c>
      <c r="P186" s="143">
        <f t="shared" si="21"/>
        <v>0</v>
      </c>
      <c r="Q186" s="143">
        <v>0</v>
      </c>
      <c r="R186" s="143">
        <f t="shared" si="22"/>
        <v>0</v>
      </c>
      <c r="S186" s="143">
        <v>0</v>
      </c>
      <c r="T186" s="144">
        <f t="shared" si="23"/>
        <v>0</v>
      </c>
      <c r="AR186" s="145" t="s">
        <v>227</v>
      </c>
      <c r="AT186" s="145" t="s">
        <v>171</v>
      </c>
      <c r="AU186" s="145" t="s">
        <v>79</v>
      </c>
      <c r="AY186" s="13" t="s">
        <v>170</v>
      </c>
      <c r="BE186" s="146">
        <f t="shared" si="24"/>
        <v>0</v>
      </c>
      <c r="BF186" s="146">
        <f t="shared" si="25"/>
        <v>0.56999999999999995</v>
      </c>
      <c r="BG186" s="146">
        <f t="shared" si="26"/>
        <v>0</v>
      </c>
      <c r="BH186" s="146">
        <f t="shared" si="27"/>
        <v>0</v>
      </c>
      <c r="BI186" s="146">
        <f t="shared" si="28"/>
        <v>0</v>
      </c>
      <c r="BJ186" s="13" t="s">
        <v>79</v>
      </c>
      <c r="BK186" s="146">
        <f t="shared" si="29"/>
        <v>0.56999999999999995</v>
      </c>
      <c r="BL186" s="13" t="s">
        <v>227</v>
      </c>
      <c r="BM186" s="145" t="s">
        <v>733</v>
      </c>
    </row>
    <row r="187" spans="2:65" s="11" customFormat="1" ht="22.9" customHeight="1">
      <c r="B187" s="124"/>
      <c r="D187" s="125" t="s">
        <v>67</v>
      </c>
      <c r="E187" s="147" t="s">
        <v>734</v>
      </c>
      <c r="F187" s="147" t="s">
        <v>735</v>
      </c>
      <c r="J187" s="148">
        <f>BK187</f>
        <v>1155.3599999999999</v>
      </c>
      <c r="L187" s="124"/>
      <c r="M187" s="128"/>
      <c r="P187" s="129">
        <f>SUM(P188:P198)</f>
        <v>0</v>
      </c>
      <c r="R187" s="129">
        <f>SUM(R188:R198)</f>
        <v>0</v>
      </c>
      <c r="T187" s="130">
        <f>SUM(T188:T198)</f>
        <v>0</v>
      </c>
      <c r="AR187" s="125" t="s">
        <v>79</v>
      </c>
      <c r="AT187" s="131" t="s">
        <v>67</v>
      </c>
      <c r="AU187" s="131" t="s">
        <v>75</v>
      </c>
      <c r="AY187" s="125" t="s">
        <v>170</v>
      </c>
      <c r="BK187" s="132">
        <f>SUM(BK188:BK198)</f>
        <v>1155.3599999999999</v>
      </c>
    </row>
    <row r="188" spans="2:65" s="1" customFormat="1" ht="24.2" customHeight="1">
      <c r="B188" s="133"/>
      <c r="C188" s="134" t="s">
        <v>736</v>
      </c>
      <c r="D188" s="134" t="s">
        <v>171</v>
      </c>
      <c r="E188" s="135" t="s">
        <v>737</v>
      </c>
      <c r="F188" s="136" t="s">
        <v>738</v>
      </c>
      <c r="G188" s="137" t="s">
        <v>178</v>
      </c>
      <c r="H188" s="138">
        <v>4</v>
      </c>
      <c r="I188" s="139">
        <v>2.99</v>
      </c>
      <c r="J188" s="139">
        <f t="shared" ref="J188:J198" si="30">ROUND(I188*H188,2)</f>
        <v>11.96</v>
      </c>
      <c r="K188" s="140"/>
      <c r="L188" s="25"/>
      <c r="M188" s="141" t="s">
        <v>1</v>
      </c>
      <c r="N188" s="142" t="s">
        <v>34</v>
      </c>
      <c r="O188" s="143">
        <v>0</v>
      </c>
      <c r="P188" s="143">
        <f t="shared" ref="P188:P198" si="31">O188*H188</f>
        <v>0</v>
      </c>
      <c r="Q188" s="143">
        <v>0</v>
      </c>
      <c r="R188" s="143">
        <f t="shared" ref="R188:R198" si="32">Q188*H188</f>
        <v>0</v>
      </c>
      <c r="S188" s="143">
        <v>0</v>
      </c>
      <c r="T188" s="144">
        <f t="shared" ref="T188:T198" si="33">S188*H188</f>
        <v>0</v>
      </c>
      <c r="AR188" s="145" t="s">
        <v>227</v>
      </c>
      <c r="AT188" s="145" t="s">
        <v>171</v>
      </c>
      <c r="AU188" s="145" t="s">
        <v>79</v>
      </c>
      <c r="AY188" s="13" t="s">
        <v>170</v>
      </c>
      <c r="BE188" s="146">
        <f t="shared" ref="BE188:BE198" si="34">IF(N188="základná",J188,0)</f>
        <v>0</v>
      </c>
      <c r="BF188" s="146">
        <f t="shared" ref="BF188:BF198" si="35">IF(N188="znížená",J188,0)</f>
        <v>11.96</v>
      </c>
      <c r="BG188" s="146">
        <f t="shared" ref="BG188:BG198" si="36">IF(N188="zákl. prenesená",J188,0)</f>
        <v>0</v>
      </c>
      <c r="BH188" s="146">
        <f t="shared" ref="BH188:BH198" si="37">IF(N188="zníž. prenesená",J188,0)</f>
        <v>0</v>
      </c>
      <c r="BI188" s="146">
        <f t="shared" ref="BI188:BI198" si="38">IF(N188="nulová",J188,0)</f>
        <v>0</v>
      </c>
      <c r="BJ188" s="13" t="s">
        <v>79</v>
      </c>
      <c r="BK188" s="146">
        <f t="shared" ref="BK188:BK198" si="39">ROUND(I188*H188,2)</f>
        <v>11.96</v>
      </c>
      <c r="BL188" s="13" t="s">
        <v>227</v>
      </c>
      <c r="BM188" s="145" t="s">
        <v>739</v>
      </c>
    </row>
    <row r="189" spans="2:65" s="1" customFormat="1" ht="16.5" customHeight="1">
      <c r="B189" s="133"/>
      <c r="C189" s="149" t="s">
        <v>740</v>
      </c>
      <c r="D189" s="149" t="s">
        <v>230</v>
      </c>
      <c r="E189" s="150" t="s">
        <v>741</v>
      </c>
      <c r="F189" s="151" t="s">
        <v>742</v>
      </c>
      <c r="G189" s="152" t="s">
        <v>178</v>
      </c>
      <c r="H189" s="153">
        <v>4</v>
      </c>
      <c r="I189" s="154">
        <v>9.7200000000000006</v>
      </c>
      <c r="J189" s="154">
        <f t="shared" si="30"/>
        <v>38.880000000000003</v>
      </c>
      <c r="K189" s="155"/>
      <c r="L189" s="156"/>
      <c r="M189" s="157" t="s">
        <v>1</v>
      </c>
      <c r="N189" s="158" t="s">
        <v>34</v>
      </c>
      <c r="O189" s="143">
        <v>0</v>
      </c>
      <c r="P189" s="143">
        <f t="shared" si="31"/>
        <v>0</v>
      </c>
      <c r="Q189" s="143">
        <v>0</v>
      </c>
      <c r="R189" s="143">
        <f t="shared" si="32"/>
        <v>0</v>
      </c>
      <c r="S189" s="143">
        <v>0</v>
      </c>
      <c r="T189" s="144">
        <f t="shared" si="33"/>
        <v>0</v>
      </c>
      <c r="AR189" s="145" t="s">
        <v>233</v>
      </c>
      <c r="AT189" s="145" t="s">
        <v>230</v>
      </c>
      <c r="AU189" s="145" t="s">
        <v>79</v>
      </c>
      <c r="AY189" s="13" t="s">
        <v>170</v>
      </c>
      <c r="BE189" s="146">
        <f t="shared" si="34"/>
        <v>0</v>
      </c>
      <c r="BF189" s="146">
        <f t="shared" si="35"/>
        <v>38.880000000000003</v>
      </c>
      <c r="BG189" s="146">
        <f t="shared" si="36"/>
        <v>0</v>
      </c>
      <c r="BH189" s="146">
        <f t="shared" si="37"/>
        <v>0</v>
      </c>
      <c r="BI189" s="146">
        <f t="shared" si="38"/>
        <v>0</v>
      </c>
      <c r="BJ189" s="13" t="s">
        <v>79</v>
      </c>
      <c r="BK189" s="146">
        <f t="shared" si="39"/>
        <v>38.880000000000003</v>
      </c>
      <c r="BL189" s="13" t="s">
        <v>227</v>
      </c>
      <c r="BM189" s="145" t="s">
        <v>743</v>
      </c>
    </row>
    <row r="190" spans="2:65" s="1" customFormat="1" ht="16.5" customHeight="1">
      <c r="B190" s="133"/>
      <c r="C190" s="134" t="s">
        <v>744</v>
      </c>
      <c r="D190" s="134" t="s">
        <v>171</v>
      </c>
      <c r="E190" s="135" t="s">
        <v>745</v>
      </c>
      <c r="F190" s="136" t="s">
        <v>746</v>
      </c>
      <c r="G190" s="137" t="s">
        <v>178</v>
      </c>
      <c r="H190" s="138">
        <v>6</v>
      </c>
      <c r="I190" s="139">
        <v>6.54</v>
      </c>
      <c r="J190" s="139">
        <f t="shared" si="30"/>
        <v>39.24</v>
      </c>
      <c r="K190" s="140"/>
      <c r="L190" s="25"/>
      <c r="M190" s="141" t="s">
        <v>1</v>
      </c>
      <c r="N190" s="142" t="s">
        <v>34</v>
      </c>
      <c r="O190" s="143">
        <v>0</v>
      </c>
      <c r="P190" s="143">
        <f t="shared" si="31"/>
        <v>0</v>
      </c>
      <c r="Q190" s="143">
        <v>0</v>
      </c>
      <c r="R190" s="143">
        <f t="shared" si="32"/>
        <v>0</v>
      </c>
      <c r="S190" s="143">
        <v>0</v>
      </c>
      <c r="T190" s="144">
        <f t="shared" si="33"/>
        <v>0</v>
      </c>
      <c r="AR190" s="145" t="s">
        <v>227</v>
      </c>
      <c r="AT190" s="145" t="s">
        <v>171</v>
      </c>
      <c r="AU190" s="145" t="s">
        <v>79</v>
      </c>
      <c r="AY190" s="13" t="s">
        <v>170</v>
      </c>
      <c r="BE190" s="146">
        <f t="shared" si="34"/>
        <v>0</v>
      </c>
      <c r="BF190" s="146">
        <f t="shared" si="35"/>
        <v>39.24</v>
      </c>
      <c r="BG190" s="146">
        <f t="shared" si="36"/>
        <v>0</v>
      </c>
      <c r="BH190" s="146">
        <f t="shared" si="37"/>
        <v>0</v>
      </c>
      <c r="BI190" s="146">
        <f t="shared" si="38"/>
        <v>0</v>
      </c>
      <c r="BJ190" s="13" t="s">
        <v>79</v>
      </c>
      <c r="BK190" s="146">
        <f t="shared" si="39"/>
        <v>39.24</v>
      </c>
      <c r="BL190" s="13" t="s">
        <v>227</v>
      </c>
      <c r="BM190" s="145" t="s">
        <v>747</v>
      </c>
    </row>
    <row r="191" spans="2:65" s="1" customFormat="1" ht="16.5" customHeight="1">
      <c r="B191" s="133"/>
      <c r="C191" s="149" t="s">
        <v>748</v>
      </c>
      <c r="D191" s="149" t="s">
        <v>230</v>
      </c>
      <c r="E191" s="150" t="s">
        <v>749</v>
      </c>
      <c r="F191" s="151" t="s">
        <v>750</v>
      </c>
      <c r="G191" s="152" t="s">
        <v>178</v>
      </c>
      <c r="H191" s="153">
        <v>6</v>
      </c>
      <c r="I191" s="154">
        <v>28.05</v>
      </c>
      <c r="J191" s="154">
        <f t="shared" si="30"/>
        <v>168.3</v>
      </c>
      <c r="K191" s="155"/>
      <c r="L191" s="156"/>
      <c r="M191" s="157" t="s">
        <v>1</v>
      </c>
      <c r="N191" s="158" t="s">
        <v>34</v>
      </c>
      <c r="O191" s="143">
        <v>0</v>
      </c>
      <c r="P191" s="143">
        <f t="shared" si="31"/>
        <v>0</v>
      </c>
      <c r="Q191" s="143">
        <v>0</v>
      </c>
      <c r="R191" s="143">
        <f t="shared" si="32"/>
        <v>0</v>
      </c>
      <c r="S191" s="143">
        <v>0</v>
      </c>
      <c r="T191" s="144">
        <f t="shared" si="33"/>
        <v>0</v>
      </c>
      <c r="AR191" s="145" t="s">
        <v>233</v>
      </c>
      <c r="AT191" s="145" t="s">
        <v>230</v>
      </c>
      <c r="AU191" s="145" t="s">
        <v>79</v>
      </c>
      <c r="AY191" s="13" t="s">
        <v>170</v>
      </c>
      <c r="BE191" s="146">
        <f t="shared" si="34"/>
        <v>0</v>
      </c>
      <c r="BF191" s="146">
        <f t="shared" si="35"/>
        <v>168.3</v>
      </c>
      <c r="BG191" s="146">
        <f t="shared" si="36"/>
        <v>0</v>
      </c>
      <c r="BH191" s="146">
        <f t="shared" si="37"/>
        <v>0</v>
      </c>
      <c r="BI191" s="146">
        <f t="shared" si="38"/>
        <v>0</v>
      </c>
      <c r="BJ191" s="13" t="s">
        <v>79</v>
      </c>
      <c r="BK191" s="146">
        <f t="shared" si="39"/>
        <v>168.3</v>
      </c>
      <c r="BL191" s="13" t="s">
        <v>227</v>
      </c>
      <c r="BM191" s="145" t="s">
        <v>751</v>
      </c>
    </row>
    <row r="192" spans="2:65" s="1" customFormat="1" ht="16.5" customHeight="1">
      <c r="B192" s="133"/>
      <c r="C192" s="134" t="s">
        <v>752</v>
      </c>
      <c r="D192" s="134" t="s">
        <v>171</v>
      </c>
      <c r="E192" s="135" t="s">
        <v>753</v>
      </c>
      <c r="F192" s="136" t="s">
        <v>754</v>
      </c>
      <c r="G192" s="137" t="s">
        <v>178</v>
      </c>
      <c r="H192" s="138">
        <v>6</v>
      </c>
      <c r="I192" s="139">
        <v>9.26</v>
      </c>
      <c r="J192" s="139">
        <f t="shared" si="30"/>
        <v>55.56</v>
      </c>
      <c r="K192" s="140"/>
      <c r="L192" s="25"/>
      <c r="M192" s="141" t="s">
        <v>1</v>
      </c>
      <c r="N192" s="142" t="s">
        <v>34</v>
      </c>
      <c r="O192" s="143">
        <v>0</v>
      </c>
      <c r="P192" s="143">
        <f t="shared" si="31"/>
        <v>0</v>
      </c>
      <c r="Q192" s="143">
        <v>0</v>
      </c>
      <c r="R192" s="143">
        <f t="shared" si="32"/>
        <v>0</v>
      </c>
      <c r="S192" s="143">
        <v>0</v>
      </c>
      <c r="T192" s="144">
        <f t="shared" si="33"/>
        <v>0</v>
      </c>
      <c r="AR192" s="145" t="s">
        <v>227</v>
      </c>
      <c r="AT192" s="145" t="s">
        <v>171</v>
      </c>
      <c r="AU192" s="145" t="s">
        <v>79</v>
      </c>
      <c r="AY192" s="13" t="s">
        <v>170</v>
      </c>
      <c r="BE192" s="146">
        <f t="shared" si="34"/>
        <v>0</v>
      </c>
      <c r="BF192" s="146">
        <f t="shared" si="35"/>
        <v>55.56</v>
      </c>
      <c r="BG192" s="146">
        <f t="shared" si="36"/>
        <v>0</v>
      </c>
      <c r="BH192" s="146">
        <f t="shared" si="37"/>
        <v>0</v>
      </c>
      <c r="BI192" s="146">
        <f t="shared" si="38"/>
        <v>0</v>
      </c>
      <c r="BJ192" s="13" t="s">
        <v>79</v>
      </c>
      <c r="BK192" s="146">
        <f t="shared" si="39"/>
        <v>55.56</v>
      </c>
      <c r="BL192" s="13" t="s">
        <v>227</v>
      </c>
      <c r="BM192" s="145" t="s">
        <v>755</v>
      </c>
    </row>
    <row r="193" spans="2:65" s="1" customFormat="1" ht="16.5" customHeight="1">
      <c r="B193" s="133"/>
      <c r="C193" s="149" t="s">
        <v>756</v>
      </c>
      <c r="D193" s="149" t="s">
        <v>230</v>
      </c>
      <c r="E193" s="150" t="s">
        <v>757</v>
      </c>
      <c r="F193" s="151" t="s">
        <v>758</v>
      </c>
      <c r="G193" s="152" t="s">
        <v>178</v>
      </c>
      <c r="H193" s="153">
        <v>6</v>
      </c>
      <c r="I193" s="154">
        <v>40.520000000000003</v>
      </c>
      <c r="J193" s="154">
        <f t="shared" si="30"/>
        <v>243.12</v>
      </c>
      <c r="K193" s="155"/>
      <c r="L193" s="156"/>
      <c r="M193" s="157" t="s">
        <v>1</v>
      </c>
      <c r="N193" s="158" t="s">
        <v>34</v>
      </c>
      <c r="O193" s="143">
        <v>0</v>
      </c>
      <c r="P193" s="143">
        <f t="shared" si="31"/>
        <v>0</v>
      </c>
      <c r="Q193" s="143">
        <v>0</v>
      </c>
      <c r="R193" s="143">
        <f t="shared" si="32"/>
        <v>0</v>
      </c>
      <c r="S193" s="143">
        <v>0</v>
      </c>
      <c r="T193" s="144">
        <f t="shared" si="33"/>
        <v>0</v>
      </c>
      <c r="AR193" s="145" t="s">
        <v>233</v>
      </c>
      <c r="AT193" s="145" t="s">
        <v>230</v>
      </c>
      <c r="AU193" s="145" t="s">
        <v>79</v>
      </c>
      <c r="AY193" s="13" t="s">
        <v>170</v>
      </c>
      <c r="BE193" s="146">
        <f t="shared" si="34"/>
        <v>0</v>
      </c>
      <c r="BF193" s="146">
        <f t="shared" si="35"/>
        <v>243.12</v>
      </c>
      <c r="BG193" s="146">
        <f t="shared" si="36"/>
        <v>0</v>
      </c>
      <c r="BH193" s="146">
        <f t="shared" si="37"/>
        <v>0</v>
      </c>
      <c r="BI193" s="146">
        <f t="shared" si="38"/>
        <v>0</v>
      </c>
      <c r="BJ193" s="13" t="s">
        <v>79</v>
      </c>
      <c r="BK193" s="146">
        <f t="shared" si="39"/>
        <v>243.12</v>
      </c>
      <c r="BL193" s="13" t="s">
        <v>227</v>
      </c>
      <c r="BM193" s="145" t="s">
        <v>759</v>
      </c>
    </row>
    <row r="194" spans="2:65" s="1" customFormat="1" ht="24.2" customHeight="1">
      <c r="B194" s="133"/>
      <c r="C194" s="134" t="s">
        <v>760</v>
      </c>
      <c r="D194" s="134" t="s">
        <v>171</v>
      </c>
      <c r="E194" s="135" t="s">
        <v>761</v>
      </c>
      <c r="F194" s="136" t="s">
        <v>762</v>
      </c>
      <c r="G194" s="137" t="s">
        <v>178</v>
      </c>
      <c r="H194" s="138">
        <v>2</v>
      </c>
      <c r="I194" s="139">
        <v>8.6199999999999992</v>
      </c>
      <c r="J194" s="139">
        <f t="shared" si="30"/>
        <v>17.239999999999998</v>
      </c>
      <c r="K194" s="140"/>
      <c r="L194" s="25"/>
      <c r="M194" s="141" t="s">
        <v>1</v>
      </c>
      <c r="N194" s="142" t="s">
        <v>34</v>
      </c>
      <c r="O194" s="143">
        <v>0</v>
      </c>
      <c r="P194" s="143">
        <f t="shared" si="31"/>
        <v>0</v>
      </c>
      <c r="Q194" s="143">
        <v>0</v>
      </c>
      <c r="R194" s="143">
        <f t="shared" si="32"/>
        <v>0</v>
      </c>
      <c r="S194" s="143">
        <v>0</v>
      </c>
      <c r="T194" s="144">
        <f t="shared" si="33"/>
        <v>0</v>
      </c>
      <c r="AR194" s="145" t="s">
        <v>227</v>
      </c>
      <c r="AT194" s="145" t="s">
        <v>171</v>
      </c>
      <c r="AU194" s="145" t="s">
        <v>79</v>
      </c>
      <c r="AY194" s="13" t="s">
        <v>170</v>
      </c>
      <c r="BE194" s="146">
        <f t="shared" si="34"/>
        <v>0</v>
      </c>
      <c r="BF194" s="146">
        <f t="shared" si="35"/>
        <v>17.239999999999998</v>
      </c>
      <c r="BG194" s="146">
        <f t="shared" si="36"/>
        <v>0</v>
      </c>
      <c r="BH194" s="146">
        <f t="shared" si="37"/>
        <v>0</v>
      </c>
      <c r="BI194" s="146">
        <f t="shared" si="38"/>
        <v>0</v>
      </c>
      <c r="BJ194" s="13" t="s">
        <v>79</v>
      </c>
      <c r="BK194" s="146">
        <f t="shared" si="39"/>
        <v>17.239999999999998</v>
      </c>
      <c r="BL194" s="13" t="s">
        <v>227</v>
      </c>
      <c r="BM194" s="145" t="s">
        <v>763</v>
      </c>
    </row>
    <row r="195" spans="2:65" s="1" customFormat="1" ht="16.5" customHeight="1">
      <c r="B195" s="133"/>
      <c r="C195" s="134" t="s">
        <v>764</v>
      </c>
      <c r="D195" s="134" t="s">
        <v>171</v>
      </c>
      <c r="E195" s="135" t="s">
        <v>765</v>
      </c>
      <c r="F195" s="136" t="s">
        <v>766</v>
      </c>
      <c r="G195" s="137" t="s">
        <v>178</v>
      </c>
      <c r="H195" s="138">
        <v>2</v>
      </c>
      <c r="I195" s="139">
        <v>7.86</v>
      </c>
      <c r="J195" s="139">
        <f t="shared" si="30"/>
        <v>15.72</v>
      </c>
      <c r="K195" s="140"/>
      <c r="L195" s="25"/>
      <c r="M195" s="141" t="s">
        <v>1</v>
      </c>
      <c r="N195" s="142" t="s">
        <v>34</v>
      </c>
      <c r="O195" s="143">
        <v>0</v>
      </c>
      <c r="P195" s="143">
        <f t="shared" si="31"/>
        <v>0</v>
      </c>
      <c r="Q195" s="143">
        <v>0</v>
      </c>
      <c r="R195" s="143">
        <f t="shared" si="32"/>
        <v>0</v>
      </c>
      <c r="S195" s="143">
        <v>0</v>
      </c>
      <c r="T195" s="144">
        <f t="shared" si="33"/>
        <v>0</v>
      </c>
      <c r="AR195" s="145" t="s">
        <v>227</v>
      </c>
      <c r="AT195" s="145" t="s">
        <v>171</v>
      </c>
      <c r="AU195" s="145" t="s">
        <v>79</v>
      </c>
      <c r="AY195" s="13" t="s">
        <v>170</v>
      </c>
      <c r="BE195" s="146">
        <f t="shared" si="34"/>
        <v>0</v>
      </c>
      <c r="BF195" s="146">
        <f t="shared" si="35"/>
        <v>15.72</v>
      </c>
      <c r="BG195" s="146">
        <f t="shared" si="36"/>
        <v>0</v>
      </c>
      <c r="BH195" s="146">
        <f t="shared" si="37"/>
        <v>0</v>
      </c>
      <c r="BI195" s="146">
        <f t="shared" si="38"/>
        <v>0</v>
      </c>
      <c r="BJ195" s="13" t="s">
        <v>79</v>
      </c>
      <c r="BK195" s="146">
        <f t="shared" si="39"/>
        <v>15.72</v>
      </c>
      <c r="BL195" s="13" t="s">
        <v>227</v>
      </c>
      <c r="BM195" s="145" t="s">
        <v>767</v>
      </c>
    </row>
    <row r="196" spans="2:65" s="1" customFormat="1" ht="16.5" customHeight="1">
      <c r="B196" s="133"/>
      <c r="C196" s="149" t="s">
        <v>768</v>
      </c>
      <c r="D196" s="149" t="s">
        <v>230</v>
      </c>
      <c r="E196" s="150" t="s">
        <v>769</v>
      </c>
      <c r="F196" s="151" t="s">
        <v>770</v>
      </c>
      <c r="G196" s="152" t="s">
        <v>178</v>
      </c>
      <c r="H196" s="153">
        <v>2</v>
      </c>
      <c r="I196" s="154">
        <v>264.83</v>
      </c>
      <c r="J196" s="154">
        <f t="shared" si="30"/>
        <v>529.66</v>
      </c>
      <c r="K196" s="155"/>
      <c r="L196" s="156"/>
      <c r="M196" s="157" t="s">
        <v>1</v>
      </c>
      <c r="N196" s="158" t="s">
        <v>34</v>
      </c>
      <c r="O196" s="143">
        <v>0</v>
      </c>
      <c r="P196" s="143">
        <f t="shared" si="31"/>
        <v>0</v>
      </c>
      <c r="Q196" s="143">
        <v>0</v>
      </c>
      <c r="R196" s="143">
        <f t="shared" si="32"/>
        <v>0</v>
      </c>
      <c r="S196" s="143">
        <v>0</v>
      </c>
      <c r="T196" s="144">
        <f t="shared" si="33"/>
        <v>0</v>
      </c>
      <c r="AR196" s="145" t="s">
        <v>233</v>
      </c>
      <c r="AT196" s="145" t="s">
        <v>230</v>
      </c>
      <c r="AU196" s="145" t="s">
        <v>79</v>
      </c>
      <c r="AY196" s="13" t="s">
        <v>170</v>
      </c>
      <c r="BE196" s="146">
        <f t="shared" si="34"/>
        <v>0</v>
      </c>
      <c r="BF196" s="146">
        <f t="shared" si="35"/>
        <v>529.66</v>
      </c>
      <c r="BG196" s="146">
        <f t="shared" si="36"/>
        <v>0</v>
      </c>
      <c r="BH196" s="146">
        <f t="shared" si="37"/>
        <v>0</v>
      </c>
      <c r="BI196" s="146">
        <f t="shared" si="38"/>
        <v>0</v>
      </c>
      <c r="BJ196" s="13" t="s">
        <v>79</v>
      </c>
      <c r="BK196" s="146">
        <f t="shared" si="39"/>
        <v>529.66</v>
      </c>
      <c r="BL196" s="13" t="s">
        <v>227</v>
      </c>
      <c r="BM196" s="145" t="s">
        <v>771</v>
      </c>
    </row>
    <row r="197" spans="2:65" s="1" customFormat="1" ht="24.2" customHeight="1">
      <c r="B197" s="133"/>
      <c r="C197" s="134" t="s">
        <v>772</v>
      </c>
      <c r="D197" s="134" t="s">
        <v>171</v>
      </c>
      <c r="E197" s="135" t="s">
        <v>773</v>
      </c>
      <c r="F197" s="136" t="s">
        <v>774</v>
      </c>
      <c r="G197" s="137" t="s">
        <v>218</v>
      </c>
      <c r="H197" s="138">
        <v>0.66</v>
      </c>
      <c r="I197" s="139">
        <v>45.43</v>
      </c>
      <c r="J197" s="139">
        <f t="shared" si="30"/>
        <v>29.98</v>
      </c>
      <c r="K197" s="140"/>
      <c r="L197" s="25"/>
      <c r="M197" s="141" t="s">
        <v>1</v>
      </c>
      <c r="N197" s="142" t="s">
        <v>34</v>
      </c>
      <c r="O197" s="143">
        <v>0</v>
      </c>
      <c r="P197" s="143">
        <f t="shared" si="31"/>
        <v>0</v>
      </c>
      <c r="Q197" s="143">
        <v>0</v>
      </c>
      <c r="R197" s="143">
        <f t="shared" si="32"/>
        <v>0</v>
      </c>
      <c r="S197" s="143">
        <v>0</v>
      </c>
      <c r="T197" s="144">
        <f t="shared" si="33"/>
        <v>0</v>
      </c>
      <c r="AR197" s="145" t="s">
        <v>227</v>
      </c>
      <c r="AT197" s="145" t="s">
        <v>171</v>
      </c>
      <c r="AU197" s="145" t="s">
        <v>79</v>
      </c>
      <c r="AY197" s="13" t="s">
        <v>170</v>
      </c>
      <c r="BE197" s="146">
        <f t="shared" si="34"/>
        <v>0</v>
      </c>
      <c r="BF197" s="146">
        <f t="shared" si="35"/>
        <v>29.98</v>
      </c>
      <c r="BG197" s="146">
        <f t="shared" si="36"/>
        <v>0</v>
      </c>
      <c r="BH197" s="146">
        <f t="shared" si="37"/>
        <v>0</v>
      </c>
      <c r="BI197" s="146">
        <f t="shared" si="38"/>
        <v>0</v>
      </c>
      <c r="BJ197" s="13" t="s">
        <v>79</v>
      </c>
      <c r="BK197" s="146">
        <f t="shared" si="39"/>
        <v>29.98</v>
      </c>
      <c r="BL197" s="13" t="s">
        <v>227</v>
      </c>
      <c r="BM197" s="145" t="s">
        <v>775</v>
      </c>
    </row>
    <row r="198" spans="2:65" s="1" customFormat="1" ht="24.2" customHeight="1">
      <c r="B198" s="133"/>
      <c r="C198" s="134" t="s">
        <v>776</v>
      </c>
      <c r="D198" s="134" t="s">
        <v>171</v>
      </c>
      <c r="E198" s="135" t="s">
        <v>777</v>
      </c>
      <c r="F198" s="136" t="s">
        <v>778</v>
      </c>
      <c r="G198" s="137" t="s">
        <v>323</v>
      </c>
      <c r="H198" s="138">
        <v>12</v>
      </c>
      <c r="I198" s="139">
        <v>0.47539313999999999</v>
      </c>
      <c r="J198" s="139">
        <f t="shared" si="30"/>
        <v>5.7</v>
      </c>
      <c r="K198" s="140"/>
      <c r="L198" s="25"/>
      <c r="M198" s="141" t="s">
        <v>1</v>
      </c>
      <c r="N198" s="142" t="s">
        <v>34</v>
      </c>
      <c r="O198" s="143">
        <v>0</v>
      </c>
      <c r="P198" s="143">
        <f t="shared" si="31"/>
        <v>0</v>
      </c>
      <c r="Q198" s="143">
        <v>0</v>
      </c>
      <c r="R198" s="143">
        <f t="shared" si="32"/>
        <v>0</v>
      </c>
      <c r="S198" s="143">
        <v>0</v>
      </c>
      <c r="T198" s="144">
        <f t="shared" si="33"/>
        <v>0</v>
      </c>
      <c r="AR198" s="145" t="s">
        <v>227</v>
      </c>
      <c r="AT198" s="145" t="s">
        <v>171</v>
      </c>
      <c r="AU198" s="145" t="s">
        <v>79</v>
      </c>
      <c r="AY198" s="13" t="s">
        <v>170</v>
      </c>
      <c r="BE198" s="146">
        <f t="shared" si="34"/>
        <v>0</v>
      </c>
      <c r="BF198" s="146">
        <f t="shared" si="35"/>
        <v>5.7</v>
      </c>
      <c r="BG198" s="146">
        <f t="shared" si="36"/>
        <v>0</v>
      </c>
      <c r="BH198" s="146">
        <f t="shared" si="37"/>
        <v>0</v>
      </c>
      <c r="BI198" s="146">
        <f t="shared" si="38"/>
        <v>0</v>
      </c>
      <c r="BJ198" s="13" t="s">
        <v>79</v>
      </c>
      <c r="BK198" s="146">
        <f t="shared" si="39"/>
        <v>5.7</v>
      </c>
      <c r="BL198" s="13" t="s">
        <v>227</v>
      </c>
      <c r="BM198" s="145" t="s">
        <v>779</v>
      </c>
    </row>
    <row r="199" spans="2:65" s="11" customFormat="1" ht="25.9" customHeight="1">
      <c r="B199" s="124"/>
      <c r="D199" s="125" t="s">
        <v>67</v>
      </c>
      <c r="E199" s="126" t="s">
        <v>230</v>
      </c>
      <c r="F199" s="126" t="s">
        <v>459</v>
      </c>
      <c r="J199" s="127">
        <f>BK199</f>
        <v>420.22</v>
      </c>
      <c r="L199" s="124"/>
      <c r="M199" s="128"/>
      <c r="P199" s="129">
        <f>P200</f>
        <v>0</v>
      </c>
      <c r="R199" s="129">
        <f>R200</f>
        <v>0</v>
      </c>
      <c r="T199" s="130">
        <f>T200</f>
        <v>0</v>
      </c>
      <c r="AR199" s="125" t="s">
        <v>83</v>
      </c>
      <c r="AT199" s="131" t="s">
        <v>67</v>
      </c>
      <c r="AU199" s="131" t="s">
        <v>68</v>
      </c>
      <c r="AY199" s="125" t="s">
        <v>170</v>
      </c>
      <c r="BK199" s="132">
        <f>BK200</f>
        <v>420.22</v>
      </c>
    </row>
    <row r="200" spans="2:65" s="11" customFormat="1" ht="22.9" customHeight="1">
      <c r="B200" s="124"/>
      <c r="D200" s="125" t="s">
        <v>67</v>
      </c>
      <c r="E200" s="147" t="s">
        <v>780</v>
      </c>
      <c r="F200" s="147" t="s">
        <v>781</v>
      </c>
      <c r="J200" s="148">
        <f>BK200</f>
        <v>420.22</v>
      </c>
      <c r="L200" s="124"/>
      <c r="M200" s="128"/>
      <c r="P200" s="129">
        <f>SUM(P201:P202)</f>
        <v>0</v>
      </c>
      <c r="R200" s="129">
        <f>SUM(R201:R202)</f>
        <v>0</v>
      </c>
      <c r="T200" s="130">
        <f>SUM(T201:T202)</f>
        <v>0</v>
      </c>
      <c r="AR200" s="125" t="s">
        <v>83</v>
      </c>
      <c r="AT200" s="131" t="s">
        <v>67</v>
      </c>
      <c r="AU200" s="131" t="s">
        <v>75</v>
      </c>
      <c r="AY200" s="125" t="s">
        <v>170</v>
      </c>
      <c r="BK200" s="132">
        <f>SUM(BK201:BK202)</f>
        <v>420.22</v>
      </c>
    </row>
    <row r="201" spans="2:65" s="1" customFormat="1" ht="16.5" customHeight="1">
      <c r="B201" s="133"/>
      <c r="C201" s="134" t="s">
        <v>782</v>
      </c>
      <c r="D201" s="134" t="s">
        <v>171</v>
      </c>
      <c r="E201" s="135" t="s">
        <v>783</v>
      </c>
      <c r="F201" s="136" t="s">
        <v>784</v>
      </c>
      <c r="G201" s="137" t="s">
        <v>178</v>
      </c>
      <c r="H201" s="138">
        <v>2</v>
      </c>
      <c r="I201" s="139">
        <v>4.55</v>
      </c>
      <c r="J201" s="139">
        <f>ROUND(I201*H201,2)</f>
        <v>9.1</v>
      </c>
      <c r="K201" s="140"/>
      <c r="L201" s="25"/>
      <c r="M201" s="141" t="s">
        <v>1</v>
      </c>
      <c r="N201" s="142" t="s">
        <v>34</v>
      </c>
      <c r="O201" s="143">
        <v>0</v>
      </c>
      <c r="P201" s="143">
        <f>O201*H201</f>
        <v>0</v>
      </c>
      <c r="Q201" s="143">
        <v>0</v>
      </c>
      <c r="R201" s="143">
        <f>Q201*H201</f>
        <v>0</v>
      </c>
      <c r="S201" s="143">
        <v>0</v>
      </c>
      <c r="T201" s="144">
        <f>S201*H201</f>
        <v>0</v>
      </c>
      <c r="AR201" s="145" t="s">
        <v>464</v>
      </c>
      <c r="AT201" s="145" t="s">
        <v>171</v>
      </c>
      <c r="AU201" s="145" t="s">
        <v>79</v>
      </c>
      <c r="AY201" s="13" t="s">
        <v>170</v>
      </c>
      <c r="BE201" s="146">
        <f>IF(N201="základná",J201,0)</f>
        <v>0</v>
      </c>
      <c r="BF201" s="146">
        <f>IF(N201="znížená",J201,0)</f>
        <v>9.1</v>
      </c>
      <c r="BG201" s="146">
        <f>IF(N201="zákl. prenesená",J201,0)</f>
        <v>0</v>
      </c>
      <c r="BH201" s="146">
        <f>IF(N201="zníž. prenesená",J201,0)</f>
        <v>0</v>
      </c>
      <c r="BI201" s="146">
        <f>IF(N201="nulová",J201,0)</f>
        <v>0</v>
      </c>
      <c r="BJ201" s="13" t="s">
        <v>79</v>
      </c>
      <c r="BK201" s="146">
        <f>ROUND(I201*H201,2)</f>
        <v>9.1</v>
      </c>
      <c r="BL201" s="13" t="s">
        <v>464</v>
      </c>
      <c r="BM201" s="145" t="s">
        <v>785</v>
      </c>
    </row>
    <row r="202" spans="2:65" s="1" customFormat="1" ht="24.2" customHeight="1">
      <c r="B202" s="133"/>
      <c r="C202" s="149" t="s">
        <v>786</v>
      </c>
      <c r="D202" s="149" t="s">
        <v>230</v>
      </c>
      <c r="E202" s="150" t="s">
        <v>787</v>
      </c>
      <c r="F202" s="151" t="s">
        <v>788</v>
      </c>
      <c r="G202" s="152" t="s">
        <v>178</v>
      </c>
      <c r="H202" s="153">
        <v>2</v>
      </c>
      <c r="I202" s="154">
        <v>205.56</v>
      </c>
      <c r="J202" s="154">
        <f>ROUND(I202*H202,2)</f>
        <v>411.12</v>
      </c>
      <c r="K202" s="155"/>
      <c r="L202" s="156"/>
      <c r="M202" s="157" t="s">
        <v>1</v>
      </c>
      <c r="N202" s="158" t="s">
        <v>34</v>
      </c>
      <c r="O202" s="143">
        <v>0</v>
      </c>
      <c r="P202" s="143">
        <f>O202*H202</f>
        <v>0</v>
      </c>
      <c r="Q202" s="143">
        <v>0</v>
      </c>
      <c r="R202" s="143">
        <f>Q202*H202</f>
        <v>0</v>
      </c>
      <c r="S202" s="143">
        <v>0</v>
      </c>
      <c r="T202" s="144">
        <f>S202*H202</f>
        <v>0</v>
      </c>
      <c r="AR202" s="145" t="s">
        <v>789</v>
      </c>
      <c r="AT202" s="145" t="s">
        <v>230</v>
      </c>
      <c r="AU202" s="145" t="s">
        <v>79</v>
      </c>
      <c r="AY202" s="13" t="s">
        <v>170</v>
      </c>
      <c r="BE202" s="146">
        <f>IF(N202="základná",J202,0)</f>
        <v>0</v>
      </c>
      <c r="BF202" s="146">
        <f>IF(N202="znížená",J202,0)</f>
        <v>411.12</v>
      </c>
      <c r="BG202" s="146">
        <f>IF(N202="zákl. prenesená",J202,0)</f>
        <v>0</v>
      </c>
      <c r="BH202" s="146">
        <f>IF(N202="zníž. prenesená",J202,0)</f>
        <v>0</v>
      </c>
      <c r="BI202" s="146">
        <f>IF(N202="nulová",J202,0)</f>
        <v>0</v>
      </c>
      <c r="BJ202" s="13" t="s">
        <v>79</v>
      </c>
      <c r="BK202" s="146">
        <f>ROUND(I202*H202,2)</f>
        <v>411.12</v>
      </c>
      <c r="BL202" s="13" t="s">
        <v>464</v>
      </c>
      <c r="BM202" s="145" t="s">
        <v>790</v>
      </c>
    </row>
    <row r="203" spans="2:65" s="11" customFormat="1" ht="25.9" customHeight="1">
      <c r="B203" s="124"/>
      <c r="D203" s="125" t="s">
        <v>67</v>
      </c>
      <c r="E203" s="126" t="s">
        <v>473</v>
      </c>
      <c r="F203" s="126" t="s">
        <v>474</v>
      </c>
      <c r="J203" s="127">
        <f>BK203</f>
        <v>327.04000000000002</v>
      </c>
      <c r="L203" s="124"/>
      <c r="M203" s="128"/>
      <c r="P203" s="129">
        <f>P204</f>
        <v>0</v>
      </c>
      <c r="R203" s="129">
        <f>R204</f>
        <v>0</v>
      </c>
      <c r="T203" s="130">
        <f>T204</f>
        <v>0</v>
      </c>
      <c r="AR203" s="125" t="s">
        <v>97</v>
      </c>
      <c r="AT203" s="131" t="s">
        <v>67</v>
      </c>
      <c r="AU203" s="131" t="s">
        <v>68</v>
      </c>
      <c r="AY203" s="125" t="s">
        <v>170</v>
      </c>
      <c r="BK203" s="132">
        <f>BK204</f>
        <v>327.04000000000002</v>
      </c>
    </row>
    <row r="204" spans="2:65" s="1" customFormat="1" ht="37.9" customHeight="1">
      <c r="B204" s="133"/>
      <c r="C204" s="134" t="s">
        <v>791</v>
      </c>
      <c r="D204" s="134" t="s">
        <v>171</v>
      </c>
      <c r="E204" s="135" t="s">
        <v>792</v>
      </c>
      <c r="F204" s="136" t="s">
        <v>793</v>
      </c>
      <c r="G204" s="137" t="s">
        <v>478</v>
      </c>
      <c r="H204" s="138">
        <v>16</v>
      </c>
      <c r="I204" s="139">
        <v>20.440000000000001</v>
      </c>
      <c r="J204" s="139">
        <f>ROUND(I204*H204,2)</f>
        <v>327.04000000000002</v>
      </c>
      <c r="K204" s="140"/>
      <c r="L204" s="25"/>
      <c r="M204" s="141" t="s">
        <v>1</v>
      </c>
      <c r="N204" s="142" t="s">
        <v>34</v>
      </c>
      <c r="O204" s="143">
        <v>0</v>
      </c>
      <c r="P204" s="143">
        <f>O204*H204</f>
        <v>0</v>
      </c>
      <c r="Q204" s="143">
        <v>0</v>
      </c>
      <c r="R204" s="143">
        <f>Q204*H204</f>
        <v>0</v>
      </c>
      <c r="S204" s="143">
        <v>0</v>
      </c>
      <c r="T204" s="144">
        <f>S204*H204</f>
        <v>0</v>
      </c>
      <c r="AR204" s="145" t="s">
        <v>479</v>
      </c>
      <c r="AT204" s="145" t="s">
        <v>171</v>
      </c>
      <c r="AU204" s="145" t="s">
        <v>75</v>
      </c>
      <c r="AY204" s="13" t="s">
        <v>170</v>
      </c>
      <c r="BE204" s="146">
        <f>IF(N204="základná",J204,0)</f>
        <v>0</v>
      </c>
      <c r="BF204" s="146">
        <f>IF(N204="znížená",J204,0)</f>
        <v>327.04000000000002</v>
      </c>
      <c r="BG204" s="146">
        <f>IF(N204="zákl. prenesená",J204,0)</f>
        <v>0</v>
      </c>
      <c r="BH204" s="146">
        <f>IF(N204="zníž. prenesená",J204,0)</f>
        <v>0</v>
      </c>
      <c r="BI204" s="146">
        <f>IF(N204="nulová",J204,0)</f>
        <v>0</v>
      </c>
      <c r="BJ204" s="13" t="s">
        <v>79</v>
      </c>
      <c r="BK204" s="146">
        <f>ROUND(I204*H204,2)</f>
        <v>327.04000000000002</v>
      </c>
      <c r="BL204" s="13" t="s">
        <v>479</v>
      </c>
      <c r="BM204" s="145" t="s">
        <v>794</v>
      </c>
    </row>
    <row r="205" spans="2:65" s="11" customFormat="1" ht="25.9" customHeight="1">
      <c r="B205" s="124"/>
      <c r="D205" s="125" t="s">
        <v>67</v>
      </c>
      <c r="E205" s="126" t="s">
        <v>795</v>
      </c>
      <c r="F205" s="126" t="s">
        <v>796</v>
      </c>
      <c r="J205" s="127">
        <f>BK205</f>
        <v>1387.82</v>
      </c>
      <c r="L205" s="124"/>
      <c r="M205" s="128"/>
      <c r="P205" s="129">
        <f>SUM(P206:P208)</f>
        <v>0</v>
      </c>
      <c r="R205" s="129">
        <f>SUM(R206:R208)</f>
        <v>0</v>
      </c>
      <c r="T205" s="130">
        <f>SUM(T206:T208)</f>
        <v>0</v>
      </c>
      <c r="AR205" s="125" t="s">
        <v>97</v>
      </c>
      <c r="AT205" s="131" t="s">
        <v>67</v>
      </c>
      <c r="AU205" s="131" t="s">
        <v>68</v>
      </c>
      <c r="AY205" s="125" t="s">
        <v>170</v>
      </c>
      <c r="BK205" s="132">
        <f>SUM(BK206:BK208)</f>
        <v>1387.82</v>
      </c>
    </row>
    <row r="206" spans="2:65" s="1" customFormat="1" ht="16.5" customHeight="1">
      <c r="B206" s="133"/>
      <c r="C206" s="134" t="s">
        <v>797</v>
      </c>
      <c r="D206" s="134" t="s">
        <v>171</v>
      </c>
      <c r="E206" s="135" t="s">
        <v>798</v>
      </c>
      <c r="F206" s="136" t="s">
        <v>799</v>
      </c>
      <c r="G206" s="137" t="s">
        <v>800</v>
      </c>
      <c r="H206" s="138">
        <v>1</v>
      </c>
      <c r="I206" s="139">
        <v>199.36</v>
      </c>
      <c r="J206" s="139">
        <f>ROUND(I206*H206,2)</f>
        <v>199.36</v>
      </c>
      <c r="K206" s="140"/>
      <c r="L206" s="25"/>
      <c r="M206" s="141" t="s">
        <v>1</v>
      </c>
      <c r="N206" s="142" t="s">
        <v>34</v>
      </c>
      <c r="O206" s="143">
        <v>0</v>
      </c>
      <c r="P206" s="143">
        <f>O206*H206</f>
        <v>0</v>
      </c>
      <c r="Q206" s="143">
        <v>0</v>
      </c>
      <c r="R206" s="143">
        <f>Q206*H206</f>
        <v>0</v>
      </c>
      <c r="S206" s="143">
        <v>0</v>
      </c>
      <c r="T206" s="144">
        <f>S206*H206</f>
        <v>0</v>
      </c>
      <c r="AR206" s="145" t="s">
        <v>479</v>
      </c>
      <c r="AT206" s="145" t="s">
        <v>171</v>
      </c>
      <c r="AU206" s="145" t="s">
        <v>75</v>
      </c>
      <c r="AY206" s="13" t="s">
        <v>170</v>
      </c>
      <c r="BE206" s="146">
        <f>IF(N206="základná",J206,0)</f>
        <v>0</v>
      </c>
      <c r="BF206" s="146">
        <f>IF(N206="znížená",J206,0)</f>
        <v>199.36</v>
      </c>
      <c r="BG206" s="146">
        <f>IF(N206="zákl. prenesená",J206,0)</f>
        <v>0</v>
      </c>
      <c r="BH206" s="146">
        <f>IF(N206="zníž. prenesená",J206,0)</f>
        <v>0</v>
      </c>
      <c r="BI206" s="146">
        <f>IF(N206="nulová",J206,0)</f>
        <v>0</v>
      </c>
      <c r="BJ206" s="13" t="s">
        <v>79</v>
      </c>
      <c r="BK206" s="146">
        <f>ROUND(I206*H206,2)</f>
        <v>199.36</v>
      </c>
      <c r="BL206" s="13" t="s">
        <v>479</v>
      </c>
      <c r="BM206" s="145" t="s">
        <v>801</v>
      </c>
    </row>
    <row r="207" spans="2:65" s="1" customFormat="1" ht="16.5" customHeight="1">
      <c r="B207" s="133"/>
      <c r="C207" s="134" t="s">
        <v>802</v>
      </c>
      <c r="D207" s="134" t="s">
        <v>171</v>
      </c>
      <c r="E207" s="135" t="s">
        <v>803</v>
      </c>
      <c r="F207" s="136" t="s">
        <v>804</v>
      </c>
      <c r="G207" s="137" t="s">
        <v>805</v>
      </c>
      <c r="H207" s="138">
        <v>2</v>
      </c>
      <c r="I207" s="139">
        <v>101.03</v>
      </c>
      <c r="J207" s="139">
        <f>ROUND(I207*H207,2)</f>
        <v>202.06</v>
      </c>
      <c r="K207" s="140"/>
      <c r="L207" s="25"/>
      <c r="M207" s="141" t="s">
        <v>1</v>
      </c>
      <c r="N207" s="142" t="s">
        <v>34</v>
      </c>
      <c r="O207" s="143">
        <v>0</v>
      </c>
      <c r="P207" s="143">
        <f>O207*H207</f>
        <v>0</v>
      </c>
      <c r="Q207" s="143">
        <v>0</v>
      </c>
      <c r="R207" s="143">
        <f>Q207*H207</f>
        <v>0</v>
      </c>
      <c r="S207" s="143">
        <v>0</v>
      </c>
      <c r="T207" s="144">
        <f>S207*H207</f>
        <v>0</v>
      </c>
      <c r="AR207" s="145" t="s">
        <v>479</v>
      </c>
      <c r="AT207" s="145" t="s">
        <v>171</v>
      </c>
      <c r="AU207" s="145" t="s">
        <v>75</v>
      </c>
      <c r="AY207" s="13" t="s">
        <v>170</v>
      </c>
      <c r="BE207" s="146">
        <f>IF(N207="základná",J207,0)</f>
        <v>0</v>
      </c>
      <c r="BF207" s="146">
        <f>IF(N207="znížená",J207,0)</f>
        <v>202.06</v>
      </c>
      <c r="BG207" s="146">
        <f>IF(N207="zákl. prenesená",J207,0)</f>
        <v>0</v>
      </c>
      <c r="BH207" s="146">
        <f>IF(N207="zníž. prenesená",J207,0)</f>
        <v>0</v>
      </c>
      <c r="BI207" s="146">
        <f>IF(N207="nulová",J207,0)</f>
        <v>0</v>
      </c>
      <c r="BJ207" s="13" t="s">
        <v>79</v>
      </c>
      <c r="BK207" s="146">
        <f>ROUND(I207*H207,2)</f>
        <v>202.06</v>
      </c>
      <c r="BL207" s="13" t="s">
        <v>479</v>
      </c>
      <c r="BM207" s="145" t="s">
        <v>806</v>
      </c>
    </row>
    <row r="208" spans="2:65" s="1" customFormat="1" ht="16.5" customHeight="1">
      <c r="B208" s="133"/>
      <c r="C208" s="134" t="s">
        <v>807</v>
      </c>
      <c r="D208" s="134" t="s">
        <v>171</v>
      </c>
      <c r="E208" s="135" t="s">
        <v>808</v>
      </c>
      <c r="F208" s="136" t="s">
        <v>809</v>
      </c>
      <c r="G208" s="137" t="s">
        <v>478</v>
      </c>
      <c r="H208" s="138">
        <v>72</v>
      </c>
      <c r="I208" s="139">
        <v>13.7</v>
      </c>
      <c r="J208" s="139">
        <f>ROUND(I208*H208,2)</f>
        <v>986.4</v>
      </c>
      <c r="K208" s="140"/>
      <c r="L208" s="25"/>
      <c r="M208" s="159" t="s">
        <v>1</v>
      </c>
      <c r="N208" s="160" t="s">
        <v>34</v>
      </c>
      <c r="O208" s="161">
        <v>0</v>
      </c>
      <c r="P208" s="161">
        <f>O208*H208</f>
        <v>0</v>
      </c>
      <c r="Q208" s="161">
        <v>0</v>
      </c>
      <c r="R208" s="161">
        <f>Q208*H208</f>
        <v>0</v>
      </c>
      <c r="S208" s="161">
        <v>0</v>
      </c>
      <c r="T208" s="162">
        <f>S208*H208</f>
        <v>0</v>
      </c>
      <c r="AR208" s="145" t="s">
        <v>479</v>
      </c>
      <c r="AT208" s="145" t="s">
        <v>171</v>
      </c>
      <c r="AU208" s="145" t="s">
        <v>75</v>
      </c>
      <c r="AY208" s="13" t="s">
        <v>170</v>
      </c>
      <c r="BE208" s="146">
        <f>IF(N208="základná",J208,0)</f>
        <v>0</v>
      </c>
      <c r="BF208" s="146">
        <f>IF(N208="znížená",J208,0)</f>
        <v>986.4</v>
      </c>
      <c r="BG208" s="146">
        <f>IF(N208="zákl. prenesená",J208,0)</f>
        <v>0</v>
      </c>
      <c r="BH208" s="146">
        <f>IF(N208="zníž. prenesená",J208,0)</f>
        <v>0</v>
      </c>
      <c r="BI208" s="146">
        <f>IF(N208="nulová",J208,0)</f>
        <v>0</v>
      </c>
      <c r="BJ208" s="13" t="s">
        <v>79</v>
      </c>
      <c r="BK208" s="146">
        <f>ROUND(I208*H208,2)</f>
        <v>986.4</v>
      </c>
      <c r="BL208" s="13" t="s">
        <v>479</v>
      </c>
      <c r="BM208" s="145" t="s">
        <v>810</v>
      </c>
    </row>
    <row r="209" spans="2:12" s="1" customFormat="1" ht="6.95" customHeight="1">
      <c r="B209" s="40"/>
      <c r="C209" s="41"/>
      <c r="D209" s="41"/>
      <c r="E209" s="41"/>
      <c r="F209" s="41"/>
      <c r="G209" s="41"/>
      <c r="H209" s="41"/>
      <c r="I209" s="41"/>
      <c r="J209" s="41"/>
      <c r="K209" s="41"/>
      <c r="L209" s="25"/>
    </row>
  </sheetData>
  <autoFilter ref="C135:K208" xr:uid="{00000000-0009-0000-0000-000006000000}"/>
  <mergeCells count="15">
    <mergeCell ref="E122:H122"/>
    <mergeCell ref="E126:H126"/>
    <mergeCell ref="E124:H124"/>
    <mergeCell ref="E128:H12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204"/>
  <sheetViews>
    <sheetView showGridLines="0" topLeftCell="A188" workbookViewId="0">
      <selection activeCell="F28" sqref="F2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3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3" t="s">
        <v>103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2:46" ht="24.95" customHeight="1">
      <c r="B4" s="16"/>
      <c r="D4" s="17" t="s">
        <v>134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16.5" customHeight="1">
      <c r="B7" s="16"/>
      <c r="E7" s="208" t="str">
        <f>'Rekapitulácia stavby'!K6</f>
        <v>Obnova budovy materskej a základnej školy Vyšná Sitnica</v>
      </c>
      <c r="F7" s="209"/>
      <c r="G7" s="209"/>
      <c r="H7" s="209"/>
      <c r="L7" s="16"/>
    </row>
    <row r="8" spans="2:46" ht="12.75">
      <c r="B8" s="16"/>
      <c r="D8" s="22" t="s">
        <v>135</v>
      </c>
      <c r="L8" s="16"/>
    </row>
    <row r="9" spans="2:46" ht="16.5" customHeight="1">
      <c r="B9" s="16"/>
      <c r="E9" s="208" t="s">
        <v>136</v>
      </c>
      <c r="F9" s="174"/>
      <c r="G9" s="174"/>
      <c r="H9" s="174"/>
      <c r="L9" s="16"/>
    </row>
    <row r="10" spans="2:46" ht="12" customHeight="1">
      <c r="B10" s="16"/>
      <c r="D10" s="22" t="s">
        <v>137</v>
      </c>
      <c r="L10" s="16"/>
    </row>
    <row r="11" spans="2:46" s="1" customFormat="1" ht="16.5" customHeight="1">
      <c r="B11" s="25"/>
      <c r="E11" s="191" t="s">
        <v>588</v>
      </c>
      <c r="F11" s="210"/>
      <c r="G11" s="210"/>
      <c r="H11" s="210"/>
      <c r="L11" s="25"/>
    </row>
    <row r="12" spans="2:46" s="1" customFormat="1" ht="12" customHeight="1">
      <c r="B12" s="25"/>
      <c r="D12" s="22" t="s">
        <v>139</v>
      </c>
      <c r="L12" s="25"/>
    </row>
    <row r="13" spans="2:46" s="1" customFormat="1" ht="16.5" customHeight="1">
      <c r="B13" s="25"/>
      <c r="E13" s="204" t="s">
        <v>811</v>
      </c>
      <c r="F13" s="210"/>
      <c r="G13" s="210"/>
      <c r="H13" s="210"/>
      <c r="L13" s="25"/>
    </row>
    <row r="14" spans="2:46" s="1" customFormat="1">
      <c r="B14" s="25"/>
      <c r="L14" s="25"/>
    </row>
    <row r="15" spans="2:46" s="1" customFormat="1" ht="12" customHeight="1">
      <c r="B15" s="25"/>
      <c r="D15" s="22" t="s">
        <v>15</v>
      </c>
      <c r="F15" s="20" t="s">
        <v>1</v>
      </c>
      <c r="I15" s="22" t="s">
        <v>16</v>
      </c>
      <c r="J15" s="20" t="s">
        <v>1</v>
      </c>
      <c r="L15" s="25"/>
    </row>
    <row r="16" spans="2:46" s="1" customFormat="1" ht="12" customHeight="1">
      <c r="B16" s="25"/>
      <c r="D16" s="22" t="s">
        <v>17</v>
      </c>
      <c r="F16" s="20" t="s">
        <v>141</v>
      </c>
      <c r="I16" s="22" t="s">
        <v>19</v>
      </c>
      <c r="J16" s="48">
        <f>'Rekapitulácia stavby'!AN8</f>
        <v>45566</v>
      </c>
      <c r="L16" s="25"/>
    </row>
    <row r="17" spans="2:12" s="1" customFormat="1" ht="10.9" customHeight="1">
      <c r="B17" s="25"/>
      <c r="L17" s="25"/>
    </row>
    <row r="18" spans="2:12" s="1" customFormat="1" ht="12" customHeight="1">
      <c r="B18" s="25"/>
      <c r="D18" s="22" t="s">
        <v>20</v>
      </c>
      <c r="I18" s="22" t="s">
        <v>21</v>
      </c>
      <c r="J18" s="20" t="s">
        <v>1</v>
      </c>
      <c r="L18" s="25"/>
    </row>
    <row r="19" spans="2:12" s="1" customFormat="1" ht="18" customHeight="1">
      <c r="B19" s="25"/>
      <c r="E19" s="20" t="s">
        <v>18</v>
      </c>
      <c r="I19" s="22" t="s">
        <v>22</v>
      </c>
      <c r="J19" s="20" t="s">
        <v>1</v>
      </c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2" t="s">
        <v>23</v>
      </c>
      <c r="I21" s="22" t="s">
        <v>21</v>
      </c>
      <c r="J21" s="20">
        <f>'Rekapitulácia stavby'!AN13</f>
        <v>53789059</v>
      </c>
      <c r="L21" s="25"/>
    </row>
    <row r="22" spans="2:12" s="1" customFormat="1" ht="18" customHeight="1">
      <c r="B22" s="25"/>
      <c r="E22" s="178" t="s">
        <v>1339</v>
      </c>
      <c r="F22" s="178"/>
      <c r="G22" s="178"/>
      <c r="H22" s="178"/>
      <c r="I22" s="22" t="s">
        <v>22</v>
      </c>
      <c r="J22" s="20" t="str">
        <f>'Rekapitulácia stavby'!AN14</f>
        <v>SK2121514241</v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2" t="s">
        <v>24</v>
      </c>
      <c r="I24" s="22" t="s">
        <v>21</v>
      </c>
      <c r="J24" s="20" t="s">
        <v>1</v>
      </c>
      <c r="L24" s="25"/>
    </row>
    <row r="25" spans="2:12" s="1" customFormat="1" ht="18" customHeight="1">
      <c r="B25" s="25"/>
      <c r="E25" s="20" t="s">
        <v>142</v>
      </c>
      <c r="I25" s="22" t="s">
        <v>22</v>
      </c>
      <c r="J25" s="20" t="s">
        <v>1</v>
      </c>
      <c r="L25" s="25"/>
    </row>
    <row r="26" spans="2:12" s="1" customFormat="1" ht="6.95" customHeight="1">
      <c r="B26" s="25"/>
      <c r="L26" s="25"/>
    </row>
    <row r="27" spans="2:12" s="1" customFormat="1" ht="12" customHeight="1">
      <c r="B27" s="25"/>
      <c r="D27" s="22" t="s">
        <v>26</v>
      </c>
      <c r="I27" s="22" t="s">
        <v>21</v>
      </c>
      <c r="J27" s="20" t="s">
        <v>1</v>
      </c>
      <c r="L27" s="25"/>
    </row>
    <row r="28" spans="2:12" s="1" customFormat="1" ht="18" customHeight="1">
      <c r="B28" s="25"/>
      <c r="E28" s="20" t="s">
        <v>143</v>
      </c>
      <c r="I28" s="22" t="s">
        <v>22</v>
      </c>
      <c r="J28" s="20" t="s">
        <v>1</v>
      </c>
      <c r="L28" s="25"/>
    </row>
    <row r="29" spans="2:12" s="1" customFormat="1" ht="6.95" customHeight="1">
      <c r="B29" s="25"/>
      <c r="L29" s="25"/>
    </row>
    <row r="30" spans="2:12" s="1" customFormat="1" ht="12" customHeight="1">
      <c r="B30" s="25"/>
      <c r="D30" s="22" t="s">
        <v>27</v>
      </c>
      <c r="L30" s="25"/>
    </row>
    <row r="31" spans="2:12" s="7" customFormat="1" ht="179.25" customHeight="1">
      <c r="B31" s="90"/>
      <c r="E31" s="180" t="s">
        <v>144</v>
      </c>
      <c r="F31" s="180"/>
      <c r="G31" s="180"/>
      <c r="H31" s="180"/>
      <c r="L31" s="90"/>
    </row>
    <row r="32" spans="2:12" s="1" customFormat="1" ht="6.95" customHeight="1">
      <c r="B32" s="25"/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25.35" customHeight="1">
      <c r="B34" s="25"/>
      <c r="D34" s="91" t="s">
        <v>28</v>
      </c>
      <c r="J34" s="62">
        <f>ROUND(J132, 2)</f>
        <v>24262.53</v>
      </c>
      <c r="L34" s="25"/>
    </row>
    <row r="35" spans="2:12" s="1" customFormat="1" ht="6.95" customHeight="1">
      <c r="B35" s="25"/>
      <c r="D35" s="49"/>
      <c r="E35" s="49"/>
      <c r="F35" s="49"/>
      <c r="G35" s="49"/>
      <c r="H35" s="49"/>
      <c r="I35" s="49"/>
      <c r="J35" s="49"/>
      <c r="K35" s="49"/>
      <c r="L35" s="25"/>
    </row>
    <row r="36" spans="2:12" s="1" customFormat="1" ht="14.45" customHeight="1">
      <c r="B36" s="25"/>
      <c r="F36" s="28" t="s">
        <v>30</v>
      </c>
      <c r="I36" s="28" t="s">
        <v>29</v>
      </c>
      <c r="J36" s="28" t="s">
        <v>31</v>
      </c>
      <c r="L36" s="25"/>
    </row>
    <row r="37" spans="2:12" s="1" customFormat="1" ht="14.45" customHeight="1">
      <c r="B37" s="25"/>
      <c r="D37" s="51" t="s">
        <v>32</v>
      </c>
      <c r="E37" s="30" t="s">
        <v>33</v>
      </c>
      <c r="F37" s="92">
        <f>ROUND((SUM(BE132:BE203)),  2)</f>
        <v>0</v>
      </c>
      <c r="G37" s="93"/>
      <c r="H37" s="93"/>
      <c r="I37" s="94">
        <v>0.2</v>
      </c>
      <c r="J37" s="92">
        <f>ROUND(((SUM(BE132:BE203))*I37),  2)</f>
        <v>0</v>
      </c>
      <c r="L37" s="25"/>
    </row>
    <row r="38" spans="2:12" s="1" customFormat="1" ht="14.45" customHeight="1">
      <c r="B38" s="25"/>
      <c r="E38" s="30" t="s">
        <v>34</v>
      </c>
      <c r="F38" s="81">
        <f>ROUND((SUM(BF132:BF203)),  2)</f>
        <v>24262.53</v>
      </c>
      <c r="I38" s="95">
        <v>0.1</v>
      </c>
      <c r="J38" s="81">
        <f>ROUND(((SUM(BF132:BF203))*I38),  2)</f>
        <v>2426.25</v>
      </c>
      <c r="L38" s="25"/>
    </row>
    <row r="39" spans="2:12" s="1" customFormat="1" ht="14.45" hidden="1" customHeight="1">
      <c r="B39" s="25"/>
      <c r="E39" s="22" t="s">
        <v>35</v>
      </c>
      <c r="F39" s="81">
        <f>ROUND((SUM(BG132:BG203)),  2)</f>
        <v>0</v>
      </c>
      <c r="I39" s="95">
        <v>0.2</v>
      </c>
      <c r="J39" s="81">
        <f>0</f>
        <v>0</v>
      </c>
      <c r="L39" s="25"/>
    </row>
    <row r="40" spans="2:12" s="1" customFormat="1" ht="14.45" hidden="1" customHeight="1">
      <c r="B40" s="25"/>
      <c r="E40" s="22" t="s">
        <v>36</v>
      </c>
      <c r="F40" s="81">
        <f>ROUND((SUM(BH132:BH203)),  2)</f>
        <v>0</v>
      </c>
      <c r="I40" s="95">
        <v>0.2</v>
      </c>
      <c r="J40" s="81">
        <f>0</f>
        <v>0</v>
      </c>
      <c r="L40" s="25"/>
    </row>
    <row r="41" spans="2:12" s="1" customFormat="1" ht="14.45" hidden="1" customHeight="1">
      <c r="B41" s="25"/>
      <c r="E41" s="30" t="s">
        <v>37</v>
      </c>
      <c r="F41" s="92">
        <f>ROUND((SUM(BI132:BI203)),  2)</f>
        <v>0</v>
      </c>
      <c r="G41" s="93"/>
      <c r="H41" s="93"/>
      <c r="I41" s="94">
        <v>0</v>
      </c>
      <c r="J41" s="92">
        <f>0</f>
        <v>0</v>
      </c>
      <c r="L41" s="25"/>
    </row>
    <row r="42" spans="2:12" s="1" customFormat="1" ht="6.95" customHeight="1">
      <c r="B42" s="25"/>
      <c r="L42" s="25"/>
    </row>
    <row r="43" spans="2:12" s="1" customFormat="1" ht="25.35" customHeight="1">
      <c r="B43" s="25"/>
      <c r="C43" s="96"/>
      <c r="D43" s="97" t="s">
        <v>38</v>
      </c>
      <c r="E43" s="53"/>
      <c r="F43" s="53"/>
      <c r="G43" s="98" t="s">
        <v>39</v>
      </c>
      <c r="H43" s="99" t="s">
        <v>40</v>
      </c>
      <c r="I43" s="53"/>
      <c r="J43" s="100">
        <f>SUM(J34:J41)</f>
        <v>26688.78</v>
      </c>
      <c r="K43" s="101"/>
      <c r="L43" s="25"/>
    </row>
    <row r="44" spans="2:12" s="1" customFormat="1" ht="14.45" customHeight="1">
      <c r="B44" s="25"/>
      <c r="L44" s="25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43</v>
      </c>
      <c r="E61" s="27"/>
      <c r="F61" s="102" t="s">
        <v>44</v>
      </c>
      <c r="G61" s="39" t="s">
        <v>43</v>
      </c>
      <c r="H61" s="27"/>
      <c r="I61" s="27"/>
      <c r="J61" s="103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43</v>
      </c>
      <c r="E76" s="27"/>
      <c r="F76" s="102" t="s">
        <v>44</v>
      </c>
      <c r="G76" s="39" t="s">
        <v>43</v>
      </c>
      <c r="H76" s="27"/>
      <c r="I76" s="27"/>
      <c r="J76" s="103" t="s">
        <v>44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145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16.5" customHeight="1">
      <c r="B85" s="25"/>
      <c r="E85" s="208" t="str">
        <f>E7</f>
        <v>Obnova budovy materskej a základnej školy Vyšná Sitnica</v>
      </c>
      <c r="F85" s="209"/>
      <c r="G85" s="209"/>
      <c r="H85" s="209"/>
      <c r="L85" s="25"/>
    </row>
    <row r="86" spans="2:12" ht="12" customHeight="1">
      <c r="B86" s="16"/>
      <c r="C86" s="22" t="s">
        <v>135</v>
      </c>
      <c r="L86" s="16"/>
    </row>
    <row r="87" spans="2:12" ht="16.5" customHeight="1">
      <c r="B87" s="16"/>
      <c r="E87" s="208" t="s">
        <v>136</v>
      </c>
      <c r="F87" s="174"/>
      <c r="G87" s="174"/>
      <c r="H87" s="174"/>
      <c r="L87" s="16"/>
    </row>
    <row r="88" spans="2:12" ht="12" customHeight="1">
      <c r="B88" s="16"/>
      <c r="C88" s="22" t="s">
        <v>137</v>
      </c>
      <c r="L88" s="16"/>
    </row>
    <row r="89" spans="2:12" s="1" customFormat="1" ht="16.5" customHeight="1">
      <c r="B89" s="25"/>
      <c r="E89" s="191" t="s">
        <v>588</v>
      </c>
      <c r="F89" s="210"/>
      <c r="G89" s="210"/>
      <c r="H89" s="210"/>
      <c r="L89" s="25"/>
    </row>
    <row r="90" spans="2:12" s="1" customFormat="1" ht="12" customHeight="1">
      <c r="B90" s="25"/>
      <c r="C90" s="22" t="s">
        <v>139</v>
      </c>
      <c r="L90" s="25"/>
    </row>
    <row r="91" spans="2:12" s="1" customFormat="1" ht="16.5" customHeight="1">
      <c r="B91" s="25"/>
      <c r="E91" s="204" t="str">
        <f>E13</f>
        <v>2 - Výmena/inštalácia vykurovacieho systému</v>
      </c>
      <c r="F91" s="210"/>
      <c r="G91" s="210"/>
      <c r="H91" s="210"/>
      <c r="L91" s="25"/>
    </row>
    <row r="92" spans="2:12" s="1" customFormat="1" ht="6.95" customHeight="1">
      <c r="B92" s="25"/>
      <c r="L92" s="25"/>
    </row>
    <row r="93" spans="2:12" s="1" customFormat="1" ht="12" customHeight="1">
      <c r="B93" s="25"/>
      <c r="C93" s="22" t="s">
        <v>17</v>
      </c>
      <c r="F93" s="20" t="str">
        <f>F16</f>
        <v>Vyšná Sitnica súp. č.: 1, parcela č.: KN-C 178</v>
      </c>
      <c r="I93" s="22" t="s">
        <v>19</v>
      </c>
      <c r="J93" s="48">
        <f>IF(J16="","",J16)</f>
        <v>45566</v>
      </c>
      <c r="L93" s="25"/>
    </row>
    <row r="94" spans="2:12" s="1" customFormat="1" ht="6.95" customHeight="1">
      <c r="B94" s="25"/>
      <c r="L94" s="25"/>
    </row>
    <row r="95" spans="2:12" s="1" customFormat="1" ht="15.2" customHeight="1">
      <c r="B95" s="25"/>
      <c r="C95" s="22" t="s">
        <v>20</v>
      </c>
      <c r="F95" s="20" t="str">
        <f>E19</f>
        <v xml:space="preserve"> </v>
      </c>
      <c r="I95" s="22" t="s">
        <v>24</v>
      </c>
      <c r="J95" s="23" t="str">
        <f>E25</f>
        <v>Ing. Rastislav Chamaj</v>
      </c>
      <c r="L95" s="25"/>
    </row>
    <row r="96" spans="2:12" s="1" customFormat="1" ht="15.2" customHeight="1">
      <c r="B96" s="25"/>
      <c r="C96" s="22" t="s">
        <v>23</v>
      </c>
      <c r="F96" s="20" t="str">
        <f>IF(E22="","",E22)</f>
        <v>ZOYTEC s.r.o. Okružná 3032/33, Prešov 080 01</v>
      </c>
      <c r="I96" s="22" t="s">
        <v>26</v>
      </c>
      <c r="J96" s="23" t="str">
        <f>E28</f>
        <v>Ing. Ján Hlinka</v>
      </c>
      <c r="L96" s="25"/>
    </row>
    <row r="97" spans="2:47" s="1" customFormat="1" ht="10.35" customHeight="1">
      <c r="B97" s="25"/>
      <c r="L97" s="25"/>
    </row>
    <row r="98" spans="2:47" s="1" customFormat="1" ht="29.25" customHeight="1">
      <c r="B98" s="25"/>
      <c r="C98" s="104" t="s">
        <v>146</v>
      </c>
      <c r="D98" s="96"/>
      <c r="E98" s="96"/>
      <c r="F98" s="96"/>
      <c r="G98" s="96"/>
      <c r="H98" s="96"/>
      <c r="I98" s="96"/>
      <c r="J98" s="105" t="s">
        <v>147</v>
      </c>
      <c r="K98" s="96"/>
      <c r="L98" s="25"/>
    </row>
    <row r="99" spans="2:47" s="1" customFormat="1" ht="10.35" customHeight="1">
      <c r="B99" s="25"/>
      <c r="L99" s="25"/>
    </row>
    <row r="100" spans="2:47" s="1" customFormat="1" ht="22.9" customHeight="1">
      <c r="B100" s="25"/>
      <c r="C100" s="106" t="s">
        <v>148</v>
      </c>
      <c r="J100" s="62">
        <f>J132</f>
        <v>24262.530000000002</v>
      </c>
      <c r="L100" s="25"/>
      <c r="AU100" s="13" t="s">
        <v>149</v>
      </c>
    </row>
    <row r="101" spans="2:47" s="8" customFormat="1" ht="24.95" customHeight="1">
      <c r="B101" s="107"/>
      <c r="D101" s="108" t="s">
        <v>150</v>
      </c>
      <c r="E101" s="109"/>
      <c r="F101" s="109"/>
      <c r="G101" s="109"/>
      <c r="H101" s="109"/>
      <c r="I101" s="109"/>
      <c r="J101" s="110">
        <f>J133</f>
        <v>1260.7</v>
      </c>
      <c r="L101" s="107"/>
    </row>
    <row r="102" spans="2:47" s="9" customFormat="1" ht="19.899999999999999" customHeight="1">
      <c r="B102" s="111"/>
      <c r="D102" s="112" t="s">
        <v>812</v>
      </c>
      <c r="E102" s="113"/>
      <c r="F102" s="113"/>
      <c r="G102" s="113"/>
      <c r="H102" s="113"/>
      <c r="I102" s="113"/>
      <c r="J102" s="114">
        <f>J134</f>
        <v>1260.7</v>
      </c>
      <c r="L102" s="111"/>
    </row>
    <row r="103" spans="2:47" s="8" customFormat="1" ht="24.95" customHeight="1">
      <c r="B103" s="107"/>
      <c r="D103" s="108" t="s">
        <v>153</v>
      </c>
      <c r="E103" s="109"/>
      <c r="F103" s="109"/>
      <c r="G103" s="109"/>
      <c r="H103" s="109"/>
      <c r="I103" s="109"/>
      <c r="J103" s="110">
        <f>J141</f>
        <v>19300.43</v>
      </c>
      <c r="L103" s="107"/>
    </row>
    <row r="104" spans="2:47" s="9" customFormat="1" ht="19.899999999999999" customHeight="1">
      <c r="B104" s="111"/>
      <c r="D104" s="112" t="s">
        <v>813</v>
      </c>
      <c r="E104" s="113"/>
      <c r="F104" s="113"/>
      <c r="G104" s="113"/>
      <c r="H104" s="113"/>
      <c r="I104" s="113"/>
      <c r="J104" s="114">
        <f>J142</f>
        <v>10020.299999999999</v>
      </c>
      <c r="L104" s="111"/>
    </row>
    <row r="105" spans="2:47" s="9" customFormat="1" ht="19.899999999999999" customHeight="1">
      <c r="B105" s="111"/>
      <c r="D105" s="112" t="s">
        <v>594</v>
      </c>
      <c r="E105" s="113"/>
      <c r="F105" s="113"/>
      <c r="G105" s="113"/>
      <c r="H105" s="113"/>
      <c r="I105" s="113"/>
      <c r="J105" s="114">
        <f>J154</f>
        <v>2034.39</v>
      </c>
      <c r="L105" s="111"/>
    </row>
    <row r="106" spans="2:47" s="9" customFormat="1" ht="19.899999999999999" customHeight="1">
      <c r="B106" s="111"/>
      <c r="D106" s="112" t="s">
        <v>814</v>
      </c>
      <c r="E106" s="113"/>
      <c r="F106" s="113"/>
      <c r="G106" s="113"/>
      <c r="H106" s="113"/>
      <c r="I106" s="113"/>
      <c r="J106" s="114">
        <f>J168</f>
        <v>7245.7400000000007</v>
      </c>
      <c r="L106" s="111"/>
    </row>
    <row r="107" spans="2:47" s="8" customFormat="1" ht="24.95" customHeight="1">
      <c r="B107" s="107"/>
      <c r="D107" s="108" t="s">
        <v>815</v>
      </c>
      <c r="E107" s="109"/>
      <c r="F107" s="109"/>
      <c r="G107" s="109"/>
      <c r="H107" s="109"/>
      <c r="I107" s="109"/>
      <c r="J107" s="110">
        <f>J193</f>
        <v>2283.88</v>
      </c>
      <c r="L107" s="107"/>
    </row>
    <row r="108" spans="2:47" s="8" customFormat="1" ht="24.95" customHeight="1">
      <c r="B108" s="107"/>
      <c r="D108" s="108" t="s">
        <v>341</v>
      </c>
      <c r="E108" s="109"/>
      <c r="F108" s="109"/>
      <c r="G108" s="109"/>
      <c r="H108" s="109"/>
      <c r="I108" s="109"/>
      <c r="J108" s="110">
        <f>J201</f>
        <v>1417.52</v>
      </c>
      <c r="L108" s="107"/>
    </row>
    <row r="109" spans="2:47" s="1" customFormat="1" ht="21.75" customHeight="1">
      <c r="B109" s="25"/>
      <c r="L109" s="25"/>
    </row>
    <row r="110" spans="2:47" s="1" customFormat="1" ht="6.95" customHeight="1"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25"/>
    </row>
    <row r="114" spans="2:12" s="1" customFormat="1" ht="6.95" customHeight="1">
      <c r="B114" s="42"/>
      <c r="C114" s="43"/>
      <c r="D114" s="43"/>
      <c r="E114" s="43"/>
      <c r="F114" s="43"/>
      <c r="G114" s="43"/>
      <c r="H114" s="43"/>
      <c r="I114" s="43"/>
      <c r="J114" s="43"/>
      <c r="K114" s="43"/>
      <c r="L114" s="25"/>
    </row>
    <row r="115" spans="2:12" s="1" customFormat="1" ht="24.95" customHeight="1">
      <c r="B115" s="25"/>
      <c r="C115" s="17" t="s">
        <v>156</v>
      </c>
      <c r="L115" s="25"/>
    </row>
    <row r="116" spans="2:12" s="1" customFormat="1" ht="6.95" customHeight="1">
      <c r="B116" s="25"/>
      <c r="L116" s="25"/>
    </row>
    <row r="117" spans="2:12" s="1" customFormat="1" ht="12" customHeight="1">
      <c r="B117" s="25"/>
      <c r="C117" s="22" t="s">
        <v>13</v>
      </c>
      <c r="L117" s="25"/>
    </row>
    <row r="118" spans="2:12" s="1" customFormat="1" ht="16.5" customHeight="1">
      <c r="B118" s="25"/>
      <c r="E118" s="208" t="str">
        <f>E7</f>
        <v>Obnova budovy materskej a základnej školy Vyšná Sitnica</v>
      </c>
      <c r="F118" s="209"/>
      <c r="G118" s="209"/>
      <c r="H118" s="209"/>
      <c r="L118" s="25"/>
    </row>
    <row r="119" spans="2:12" ht="12" customHeight="1">
      <c r="B119" s="16"/>
      <c r="C119" s="22" t="s">
        <v>135</v>
      </c>
      <c r="L119" s="16"/>
    </row>
    <row r="120" spans="2:12" ht="16.5" customHeight="1">
      <c r="B120" s="16"/>
      <c r="E120" s="208" t="s">
        <v>136</v>
      </c>
      <c r="F120" s="174"/>
      <c r="G120" s="174"/>
      <c r="H120" s="174"/>
      <c r="L120" s="16"/>
    </row>
    <row r="121" spans="2:12" ht="12" customHeight="1">
      <c r="B121" s="16"/>
      <c r="C121" s="22" t="s">
        <v>137</v>
      </c>
      <c r="L121" s="16"/>
    </row>
    <row r="122" spans="2:12" s="1" customFormat="1" ht="16.5" customHeight="1">
      <c r="B122" s="25"/>
      <c r="E122" s="191" t="s">
        <v>588</v>
      </c>
      <c r="F122" s="210"/>
      <c r="G122" s="210"/>
      <c r="H122" s="210"/>
      <c r="L122" s="25"/>
    </row>
    <row r="123" spans="2:12" s="1" customFormat="1" ht="12" customHeight="1">
      <c r="B123" s="25"/>
      <c r="C123" s="22" t="s">
        <v>139</v>
      </c>
      <c r="L123" s="25"/>
    </row>
    <row r="124" spans="2:12" s="1" customFormat="1" ht="16.5" customHeight="1">
      <c r="B124" s="25"/>
      <c r="E124" s="204" t="str">
        <f>E13</f>
        <v>2 - Výmena/inštalácia vykurovacieho systému</v>
      </c>
      <c r="F124" s="210"/>
      <c r="G124" s="210"/>
      <c r="H124" s="210"/>
      <c r="L124" s="25"/>
    </row>
    <row r="125" spans="2:12" s="1" customFormat="1" ht="6.95" customHeight="1">
      <c r="B125" s="25"/>
      <c r="L125" s="25"/>
    </row>
    <row r="126" spans="2:12" s="1" customFormat="1" ht="12" customHeight="1">
      <c r="B126" s="25"/>
      <c r="C126" s="22" t="s">
        <v>17</v>
      </c>
      <c r="F126" s="20" t="str">
        <f>F16</f>
        <v>Vyšná Sitnica súp. č.: 1, parcela č.: KN-C 178</v>
      </c>
      <c r="I126" s="22" t="s">
        <v>19</v>
      </c>
      <c r="J126" s="48">
        <f>IF(J16="","",J16)</f>
        <v>45566</v>
      </c>
      <c r="L126" s="25"/>
    </row>
    <row r="127" spans="2:12" s="1" customFormat="1" ht="6.95" customHeight="1">
      <c r="B127" s="25"/>
      <c r="L127" s="25"/>
    </row>
    <row r="128" spans="2:12" s="1" customFormat="1" ht="15.2" customHeight="1">
      <c r="B128" s="25"/>
      <c r="C128" s="22" t="s">
        <v>20</v>
      </c>
      <c r="F128" s="20" t="str">
        <f>E19</f>
        <v xml:space="preserve"> </v>
      </c>
      <c r="I128" s="22" t="s">
        <v>24</v>
      </c>
      <c r="J128" s="23" t="str">
        <f>E25</f>
        <v>Ing. Rastislav Chamaj</v>
      </c>
      <c r="L128" s="25"/>
    </row>
    <row r="129" spans="2:65" s="1" customFormat="1" ht="15.2" customHeight="1">
      <c r="B129" s="25"/>
      <c r="C129" s="22" t="s">
        <v>23</v>
      </c>
      <c r="F129" s="20" t="str">
        <f>IF(E22="","",E22)</f>
        <v>ZOYTEC s.r.o. Okružná 3032/33, Prešov 080 01</v>
      </c>
      <c r="I129" s="22" t="s">
        <v>26</v>
      </c>
      <c r="J129" s="23" t="str">
        <f>E28</f>
        <v>Ing. Ján Hlinka</v>
      </c>
      <c r="L129" s="25"/>
    </row>
    <row r="130" spans="2:65" s="1" customFormat="1" ht="10.35" customHeight="1">
      <c r="B130" s="25"/>
      <c r="L130" s="25"/>
    </row>
    <row r="131" spans="2:65" s="10" customFormat="1" ht="29.25" customHeight="1">
      <c r="B131" s="115"/>
      <c r="C131" s="116" t="s">
        <v>157</v>
      </c>
      <c r="D131" s="117" t="s">
        <v>53</v>
      </c>
      <c r="E131" s="117" t="s">
        <v>49</v>
      </c>
      <c r="F131" s="117" t="s">
        <v>50</v>
      </c>
      <c r="G131" s="117" t="s">
        <v>158</v>
      </c>
      <c r="H131" s="117" t="s">
        <v>159</v>
      </c>
      <c r="I131" s="117" t="s">
        <v>160</v>
      </c>
      <c r="J131" s="118" t="s">
        <v>147</v>
      </c>
      <c r="K131" s="119" t="s">
        <v>161</v>
      </c>
      <c r="L131" s="115"/>
      <c r="M131" s="55" t="s">
        <v>1</v>
      </c>
      <c r="N131" s="56" t="s">
        <v>32</v>
      </c>
      <c r="O131" s="56" t="s">
        <v>162</v>
      </c>
      <c r="P131" s="56" t="s">
        <v>163</v>
      </c>
      <c r="Q131" s="56" t="s">
        <v>164</v>
      </c>
      <c r="R131" s="56" t="s">
        <v>165</v>
      </c>
      <c r="S131" s="56" t="s">
        <v>166</v>
      </c>
      <c r="T131" s="57" t="s">
        <v>167</v>
      </c>
    </row>
    <row r="132" spans="2:65" s="1" customFormat="1" ht="22.9" customHeight="1">
      <c r="B132" s="25"/>
      <c r="C132" s="60" t="s">
        <v>148</v>
      </c>
      <c r="J132" s="120">
        <f>BK132</f>
        <v>24262.530000000002</v>
      </c>
      <c r="L132" s="25"/>
      <c r="M132" s="58"/>
      <c r="N132" s="49"/>
      <c r="O132" s="49"/>
      <c r="P132" s="121">
        <f>P133+P141+P193+P201</f>
        <v>0</v>
      </c>
      <c r="Q132" s="49"/>
      <c r="R132" s="121">
        <f>R133+R141+R193+R201</f>
        <v>0</v>
      </c>
      <c r="S132" s="49"/>
      <c r="T132" s="122">
        <f>T133+T141+T193+T201</f>
        <v>0</v>
      </c>
      <c r="AT132" s="13" t="s">
        <v>67</v>
      </c>
      <c r="AU132" s="13" t="s">
        <v>149</v>
      </c>
      <c r="BK132" s="123">
        <f>BK133+BK141+BK193+BK201</f>
        <v>24262.530000000002</v>
      </c>
    </row>
    <row r="133" spans="2:65" s="11" customFormat="1" ht="25.9" customHeight="1">
      <c r="B133" s="124"/>
      <c r="D133" s="125" t="s">
        <v>67</v>
      </c>
      <c r="E133" s="126" t="s">
        <v>168</v>
      </c>
      <c r="F133" s="126" t="s">
        <v>169</v>
      </c>
      <c r="J133" s="127">
        <f>BK133</f>
        <v>1260.7</v>
      </c>
      <c r="L133" s="124"/>
      <c r="M133" s="128"/>
      <c r="P133" s="129">
        <f>P134</f>
        <v>0</v>
      </c>
      <c r="R133" s="129">
        <f>R134</f>
        <v>0</v>
      </c>
      <c r="T133" s="130">
        <f>T134</f>
        <v>0</v>
      </c>
      <c r="AR133" s="125" t="s">
        <v>75</v>
      </c>
      <c r="AT133" s="131" t="s">
        <v>67</v>
      </c>
      <c r="AU133" s="131" t="s">
        <v>68</v>
      </c>
      <c r="AY133" s="125" t="s">
        <v>170</v>
      </c>
      <c r="BK133" s="132">
        <f>BK134</f>
        <v>1260.7</v>
      </c>
    </row>
    <row r="134" spans="2:65" s="11" customFormat="1" ht="22.9" customHeight="1">
      <c r="B134" s="124"/>
      <c r="D134" s="125" t="s">
        <v>67</v>
      </c>
      <c r="E134" s="147" t="s">
        <v>200</v>
      </c>
      <c r="F134" s="147" t="s">
        <v>342</v>
      </c>
      <c r="J134" s="148">
        <f>BK134</f>
        <v>1260.7</v>
      </c>
      <c r="L134" s="124"/>
      <c r="M134" s="128"/>
      <c r="P134" s="129">
        <f>SUM(P135:P140)</f>
        <v>0</v>
      </c>
      <c r="R134" s="129">
        <f>SUM(R135:R140)</f>
        <v>0</v>
      </c>
      <c r="T134" s="130">
        <f>SUM(T135:T140)</f>
        <v>0</v>
      </c>
      <c r="AR134" s="125" t="s">
        <v>75</v>
      </c>
      <c r="AT134" s="131" t="s">
        <v>67</v>
      </c>
      <c r="AU134" s="131" t="s">
        <v>75</v>
      </c>
      <c r="AY134" s="125" t="s">
        <v>170</v>
      </c>
      <c r="BK134" s="132">
        <f>SUM(BK135:BK140)</f>
        <v>1260.7</v>
      </c>
    </row>
    <row r="135" spans="2:65" s="1" customFormat="1" ht="24.2" customHeight="1">
      <c r="B135" s="133"/>
      <c r="C135" s="134" t="s">
        <v>75</v>
      </c>
      <c r="D135" s="134" t="s">
        <v>171</v>
      </c>
      <c r="E135" s="135" t="s">
        <v>816</v>
      </c>
      <c r="F135" s="136" t="s">
        <v>817</v>
      </c>
      <c r="G135" s="137" t="s">
        <v>174</v>
      </c>
      <c r="H135" s="138">
        <v>100</v>
      </c>
      <c r="I135" s="139">
        <v>5.24</v>
      </c>
      <c r="J135" s="139">
        <f t="shared" ref="J135:J140" si="0">ROUND(I135*H135,2)</f>
        <v>524</v>
      </c>
      <c r="K135" s="140"/>
      <c r="L135" s="25"/>
      <c r="M135" s="141" t="s">
        <v>1</v>
      </c>
      <c r="N135" s="142" t="s">
        <v>34</v>
      </c>
      <c r="O135" s="143">
        <v>0</v>
      </c>
      <c r="P135" s="143">
        <f t="shared" ref="P135:P140" si="1">O135*H135</f>
        <v>0</v>
      </c>
      <c r="Q135" s="143">
        <v>0</v>
      </c>
      <c r="R135" s="143">
        <f t="shared" ref="R135:R140" si="2">Q135*H135</f>
        <v>0</v>
      </c>
      <c r="S135" s="143">
        <v>0</v>
      </c>
      <c r="T135" s="144">
        <f t="shared" ref="T135:T140" si="3">S135*H135</f>
        <v>0</v>
      </c>
      <c r="AR135" s="145" t="s">
        <v>97</v>
      </c>
      <c r="AT135" s="145" t="s">
        <v>171</v>
      </c>
      <c r="AU135" s="145" t="s">
        <v>79</v>
      </c>
      <c r="AY135" s="13" t="s">
        <v>170</v>
      </c>
      <c r="BE135" s="146">
        <f t="shared" ref="BE135:BE140" si="4">IF(N135="základná",J135,0)</f>
        <v>0</v>
      </c>
      <c r="BF135" s="146">
        <f t="shared" ref="BF135:BF140" si="5">IF(N135="znížená",J135,0)</f>
        <v>524</v>
      </c>
      <c r="BG135" s="146">
        <f t="shared" ref="BG135:BG140" si="6">IF(N135="zákl. prenesená",J135,0)</f>
        <v>0</v>
      </c>
      <c r="BH135" s="146">
        <f t="shared" ref="BH135:BH140" si="7">IF(N135="zníž. prenesená",J135,0)</f>
        <v>0</v>
      </c>
      <c r="BI135" s="146">
        <f t="shared" ref="BI135:BI140" si="8">IF(N135="nulová",J135,0)</f>
        <v>0</v>
      </c>
      <c r="BJ135" s="13" t="s">
        <v>79</v>
      </c>
      <c r="BK135" s="146">
        <f t="shared" ref="BK135:BK140" si="9">ROUND(I135*H135,2)</f>
        <v>524</v>
      </c>
      <c r="BL135" s="13" t="s">
        <v>97</v>
      </c>
      <c r="BM135" s="145" t="s">
        <v>818</v>
      </c>
    </row>
    <row r="136" spans="2:65" s="1" customFormat="1" ht="37.9" customHeight="1">
      <c r="B136" s="133"/>
      <c r="C136" s="134" t="s">
        <v>79</v>
      </c>
      <c r="D136" s="134" t="s">
        <v>171</v>
      </c>
      <c r="E136" s="135" t="s">
        <v>819</v>
      </c>
      <c r="F136" s="136" t="s">
        <v>820</v>
      </c>
      <c r="G136" s="137" t="s">
        <v>523</v>
      </c>
      <c r="H136" s="138">
        <v>200</v>
      </c>
      <c r="I136" s="139">
        <v>0.95</v>
      </c>
      <c r="J136" s="139">
        <f t="shared" si="0"/>
        <v>190</v>
      </c>
      <c r="K136" s="140"/>
      <c r="L136" s="25"/>
      <c r="M136" s="141" t="s">
        <v>1</v>
      </c>
      <c r="N136" s="142" t="s">
        <v>34</v>
      </c>
      <c r="O136" s="143">
        <v>0</v>
      </c>
      <c r="P136" s="143">
        <f t="shared" si="1"/>
        <v>0</v>
      </c>
      <c r="Q136" s="143">
        <v>0</v>
      </c>
      <c r="R136" s="143">
        <f t="shared" si="2"/>
        <v>0</v>
      </c>
      <c r="S136" s="143">
        <v>0</v>
      </c>
      <c r="T136" s="144">
        <f t="shared" si="3"/>
        <v>0</v>
      </c>
      <c r="AR136" s="145" t="s">
        <v>97</v>
      </c>
      <c r="AT136" s="145" t="s">
        <v>171</v>
      </c>
      <c r="AU136" s="145" t="s">
        <v>79</v>
      </c>
      <c r="AY136" s="13" t="s">
        <v>170</v>
      </c>
      <c r="BE136" s="146">
        <f t="shared" si="4"/>
        <v>0</v>
      </c>
      <c r="BF136" s="146">
        <f t="shared" si="5"/>
        <v>190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3" t="s">
        <v>79</v>
      </c>
      <c r="BK136" s="146">
        <f t="shared" si="9"/>
        <v>190</v>
      </c>
      <c r="BL136" s="13" t="s">
        <v>97</v>
      </c>
      <c r="BM136" s="145" t="s">
        <v>821</v>
      </c>
    </row>
    <row r="137" spans="2:65" s="1" customFormat="1" ht="24.2" customHeight="1">
      <c r="B137" s="133"/>
      <c r="C137" s="134" t="s">
        <v>83</v>
      </c>
      <c r="D137" s="134" t="s">
        <v>171</v>
      </c>
      <c r="E137" s="135" t="s">
        <v>822</v>
      </c>
      <c r="F137" s="136" t="s">
        <v>823</v>
      </c>
      <c r="G137" s="137" t="s">
        <v>174</v>
      </c>
      <c r="H137" s="138">
        <v>100</v>
      </c>
      <c r="I137" s="139">
        <v>2.19</v>
      </c>
      <c r="J137" s="139">
        <f t="shared" si="0"/>
        <v>219</v>
      </c>
      <c r="K137" s="140"/>
      <c r="L137" s="25"/>
      <c r="M137" s="141" t="s">
        <v>1</v>
      </c>
      <c r="N137" s="142" t="s">
        <v>34</v>
      </c>
      <c r="O137" s="143">
        <v>0</v>
      </c>
      <c r="P137" s="143">
        <f t="shared" si="1"/>
        <v>0</v>
      </c>
      <c r="Q137" s="143">
        <v>0</v>
      </c>
      <c r="R137" s="143">
        <f t="shared" si="2"/>
        <v>0</v>
      </c>
      <c r="S137" s="143">
        <v>0</v>
      </c>
      <c r="T137" s="144">
        <f t="shared" si="3"/>
        <v>0</v>
      </c>
      <c r="AR137" s="145" t="s">
        <v>97</v>
      </c>
      <c r="AT137" s="145" t="s">
        <v>171</v>
      </c>
      <c r="AU137" s="145" t="s">
        <v>79</v>
      </c>
      <c r="AY137" s="13" t="s">
        <v>170</v>
      </c>
      <c r="BE137" s="146">
        <f t="shared" si="4"/>
        <v>0</v>
      </c>
      <c r="BF137" s="146">
        <f t="shared" si="5"/>
        <v>219</v>
      </c>
      <c r="BG137" s="146">
        <f t="shared" si="6"/>
        <v>0</v>
      </c>
      <c r="BH137" s="146">
        <f t="shared" si="7"/>
        <v>0</v>
      </c>
      <c r="BI137" s="146">
        <f t="shared" si="8"/>
        <v>0</v>
      </c>
      <c r="BJ137" s="13" t="s">
        <v>79</v>
      </c>
      <c r="BK137" s="146">
        <f t="shared" si="9"/>
        <v>219</v>
      </c>
      <c r="BL137" s="13" t="s">
        <v>97</v>
      </c>
      <c r="BM137" s="145" t="s">
        <v>824</v>
      </c>
    </row>
    <row r="138" spans="2:65" s="1" customFormat="1" ht="33" customHeight="1">
      <c r="B138" s="133"/>
      <c r="C138" s="134" t="s">
        <v>97</v>
      </c>
      <c r="D138" s="134" t="s">
        <v>171</v>
      </c>
      <c r="E138" s="135" t="s">
        <v>825</v>
      </c>
      <c r="F138" s="136" t="s">
        <v>826</v>
      </c>
      <c r="G138" s="137" t="s">
        <v>174</v>
      </c>
      <c r="H138" s="138">
        <v>100</v>
      </c>
      <c r="I138" s="139">
        <v>2.81</v>
      </c>
      <c r="J138" s="139">
        <f t="shared" si="0"/>
        <v>281</v>
      </c>
      <c r="K138" s="140"/>
      <c r="L138" s="25"/>
      <c r="M138" s="141" t="s">
        <v>1</v>
      </c>
      <c r="N138" s="142" t="s">
        <v>34</v>
      </c>
      <c r="O138" s="143">
        <v>0</v>
      </c>
      <c r="P138" s="143">
        <f t="shared" si="1"/>
        <v>0</v>
      </c>
      <c r="Q138" s="143">
        <v>0</v>
      </c>
      <c r="R138" s="143">
        <f t="shared" si="2"/>
        <v>0</v>
      </c>
      <c r="S138" s="143">
        <v>0</v>
      </c>
      <c r="T138" s="144">
        <f t="shared" si="3"/>
        <v>0</v>
      </c>
      <c r="AR138" s="145" t="s">
        <v>97</v>
      </c>
      <c r="AT138" s="145" t="s">
        <v>171</v>
      </c>
      <c r="AU138" s="145" t="s">
        <v>79</v>
      </c>
      <c r="AY138" s="13" t="s">
        <v>170</v>
      </c>
      <c r="BE138" s="146">
        <f t="shared" si="4"/>
        <v>0</v>
      </c>
      <c r="BF138" s="146">
        <f t="shared" si="5"/>
        <v>281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3" t="s">
        <v>79</v>
      </c>
      <c r="BK138" s="146">
        <f t="shared" si="9"/>
        <v>281</v>
      </c>
      <c r="BL138" s="13" t="s">
        <v>97</v>
      </c>
      <c r="BM138" s="145" t="s">
        <v>827</v>
      </c>
    </row>
    <row r="139" spans="2:65" s="1" customFormat="1" ht="24.2" customHeight="1">
      <c r="B139" s="133"/>
      <c r="C139" s="134" t="s">
        <v>104</v>
      </c>
      <c r="D139" s="134" t="s">
        <v>171</v>
      </c>
      <c r="E139" s="135" t="s">
        <v>828</v>
      </c>
      <c r="F139" s="136" t="s">
        <v>829</v>
      </c>
      <c r="G139" s="137" t="s">
        <v>218</v>
      </c>
      <c r="H139" s="138">
        <v>2.12</v>
      </c>
      <c r="I139" s="139">
        <v>13</v>
      </c>
      <c r="J139" s="139">
        <f t="shared" si="0"/>
        <v>27.56</v>
      </c>
      <c r="K139" s="140"/>
      <c r="L139" s="25"/>
      <c r="M139" s="141" t="s">
        <v>1</v>
      </c>
      <c r="N139" s="142" t="s">
        <v>34</v>
      </c>
      <c r="O139" s="143">
        <v>0</v>
      </c>
      <c r="P139" s="143">
        <f t="shared" si="1"/>
        <v>0</v>
      </c>
      <c r="Q139" s="143">
        <v>0</v>
      </c>
      <c r="R139" s="143">
        <f t="shared" si="2"/>
        <v>0</v>
      </c>
      <c r="S139" s="143">
        <v>0</v>
      </c>
      <c r="T139" s="144">
        <f t="shared" si="3"/>
        <v>0</v>
      </c>
      <c r="AR139" s="145" t="s">
        <v>97</v>
      </c>
      <c r="AT139" s="145" t="s">
        <v>171</v>
      </c>
      <c r="AU139" s="145" t="s">
        <v>79</v>
      </c>
      <c r="AY139" s="13" t="s">
        <v>170</v>
      </c>
      <c r="BE139" s="146">
        <f t="shared" si="4"/>
        <v>0</v>
      </c>
      <c r="BF139" s="146">
        <f t="shared" si="5"/>
        <v>27.56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3" t="s">
        <v>79</v>
      </c>
      <c r="BK139" s="146">
        <f t="shared" si="9"/>
        <v>27.56</v>
      </c>
      <c r="BL139" s="13" t="s">
        <v>97</v>
      </c>
      <c r="BM139" s="145" t="s">
        <v>830</v>
      </c>
    </row>
    <row r="140" spans="2:65" s="1" customFormat="1" ht="24.2" customHeight="1">
      <c r="B140" s="133"/>
      <c r="C140" s="134" t="s">
        <v>108</v>
      </c>
      <c r="D140" s="134" t="s">
        <v>171</v>
      </c>
      <c r="E140" s="135" t="s">
        <v>831</v>
      </c>
      <c r="F140" s="136" t="s">
        <v>832</v>
      </c>
      <c r="G140" s="137" t="s">
        <v>218</v>
      </c>
      <c r="H140" s="138">
        <v>2.12</v>
      </c>
      <c r="I140" s="139">
        <v>9.0299999999999994</v>
      </c>
      <c r="J140" s="139">
        <f t="shared" si="0"/>
        <v>19.14</v>
      </c>
      <c r="K140" s="140"/>
      <c r="L140" s="25"/>
      <c r="M140" s="141" t="s">
        <v>1</v>
      </c>
      <c r="N140" s="142" t="s">
        <v>34</v>
      </c>
      <c r="O140" s="143">
        <v>0</v>
      </c>
      <c r="P140" s="143">
        <f t="shared" si="1"/>
        <v>0</v>
      </c>
      <c r="Q140" s="143">
        <v>0</v>
      </c>
      <c r="R140" s="143">
        <f t="shared" si="2"/>
        <v>0</v>
      </c>
      <c r="S140" s="143">
        <v>0</v>
      </c>
      <c r="T140" s="144">
        <f t="shared" si="3"/>
        <v>0</v>
      </c>
      <c r="AR140" s="145" t="s">
        <v>97</v>
      </c>
      <c r="AT140" s="145" t="s">
        <v>171</v>
      </c>
      <c r="AU140" s="145" t="s">
        <v>79</v>
      </c>
      <c r="AY140" s="13" t="s">
        <v>170</v>
      </c>
      <c r="BE140" s="146">
        <f t="shared" si="4"/>
        <v>0</v>
      </c>
      <c r="BF140" s="146">
        <f t="shared" si="5"/>
        <v>19.14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3" t="s">
        <v>79</v>
      </c>
      <c r="BK140" s="146">
        <f t="shared" si="9"/>
        <v>19.14</v>
      </c>
      <c r="BL140" s="13" t="s">
        <v>97</v>
      </c>
      <c r="BM140" s="145" t="s">
        <v>833</v>
      </c>
    </row>
    <row r="141" spans="2:65" s="11" customFormat="1" ht="25.9" customHeight="1">
      <c r="B141" s="124"/>
      <c r="D141" s="125" t="s">
        <v>67</v>
      </c>
      <c r="E141" s="126" t="s">
        <v>220</v>
      </c>
      <c r="F141" s="126" t="s">
        <v>221</v>
      </c>
      <c r="J141" s="127">
        <f>BK141</f>
        <v>19300.43</v>
      </c>
      <c r="L141" s="124"/>
      <c r="M141" s="128"/>
      <c r="P141" s="129">
        <f>P142+P154+P168</f>
        <v>0</v>
      </c>
      <c r="R141" s="129">
        <f>R142+R154+R168</f>
        <v>0</v>
      </c>
      <c r="T141" s="130">
        <f>T142+T154+T168</f>
        <v>0</v>
      </c>
      <c r="AR141" s="125" t="s">
        <v>79</v>
      </c>
      <c r="AT141" s="131" t="s">
        <v>67</v>
      </c>
      <c r="AU141" s="131" t="s">
        <v>68</v>
      </c>
      <c r="AY141" s="125" t="s">
        <v>170</v>
      </c>
      <c r="BK141" s="132">
        <f>BK142+BK154+BK168</f>
        <v>19300.43</v>
      </c>
    </row>
    <row r="142" spans="2:65" s="11" customFormat="1" ht="22.9" customHeight="1">
      <c r="B142" s="124"/>
      <c r="D142" s="125" t="s">
        <v>67</v>
      </c>
      <c r="E142" s="147" t="s">
        <v>713</v>
      </c>
      <c r="F142" s="147" t="s">
        <v>834</v>
      </c>
      <c r="J142" s="148">
        <f>BK142</f>
        <v>10020.299999999999</v>
      </c>
      <c r="L142" s="124"/>
      <c r="M142" s="128"/>
      <c r="P142" s="129">
        <f>SUM(P143:P153)</f>
        <v>0</v>
      </c>
      <c r="R142" s="129">
        <f>SUM(R143:R153)</f>
        <v>0</v>
      </c>
      <c r="T142" s="130">
        <f>SUM(T143:T153)</f>
        <v>0</v>
      </c>
      <c r="AR142" s="125" t="s">
        <v>79</v>
      </c>
      <c r="AT142" s="131" t="s">
        <v>67</v>
      </c>
      <c r="AU142" s="131" t="s">
        <v>75</v>
      </c>
      <c r="AY142" s="125" t="s">
        <v>170</v>
      </c>
      <c r="BK142" s="132">
        <f>SUM(BK143:BK153)</f>
        <v>10020.299999999999</v>
      </c>
    </row>
    <row r="143" spans="2:65" s="1" customFormat="1" ht="24.2" customHeight="1">
      <c r="B143" s="133"/>
      <c r="C143" s="134" t="s">
        <v>113</v>
      </c>
      <c r="D143" s="134" t="s">
        <v>171</v>
      </c>
      <c r="E143" s="135" t="s">
        <v>835</v>
      </c>
      <c r="F143" s="136" t="s">
        <v>836</v>
      </c>
      <c r="G143" s="137" t="s">
        <v>182</v>
      </c>
      <c r="H143" s="138">
        <v>400</v>
      </c>
      <c r="I143" s="139">
        <v>2.17</v>
      </c>
      <c r="J143" s="139">
        <f t="shared" ref="J143:J153" si="10">ROUND(I143*H143,2)</f>
        <v>868</v>
      </c>
      <c r="K143" s="140"/>
      <c r="L143" s="25"/>
      <c r="M143" s="141" t="s">
        <v>1</v>
      </c>
      <c r="N143" s="142" t="s">
        <v>34</v>
      </c>
      <c r="O143" s="143">
        <v>0</v>
      </c>
      <c r="P143" s="143">
        <f t="shared" ref="P143:P153" si="11">O143*H143</f>
        <v>0</v>
      </c>
      <c r="Q143" s="143">
        <v>0</v>
      </c>
      <c r="R143" s="143">
        <f t="shared" ref="R143:R153" si="12">Q143*H143</f>
        <v>0</v>
      </c>
      <c r="S143" s="143">
        <v>0</v>
      </c>
      <c r="T143" s="144">
        <f t="shared" ref="T143:T153" si="13">S143*H143</f>
        <v>0</v>
      </c>
      <c r="AR143" s="145" t="s">
        <v>227</v>
      </c>
      <c r="AT143" s="145" t="s">
        <v>171</v>
      </c>
      <c r="AU143" s="145" t="s">
        <v>79</v>
      </c>
      <c r="AY143" s="13" t="s">
        <v>170</v>
      </c>
      <c r="BE143" s="146">
        <f t="shared" ref="BE143:BE153" si="14">IF(N143="základná",J143,0)</f>
        <v>0</v>
      </c>
      <c r="BF143" s="146">
        <f t="shared" ref="BF143:BF153" si="15">IF(N143="znížená",J143,0)</f>
        <v>868</v>
      </c>
      <c r="BG143" s="146">
        <f t="shared" ref="BG143:BG153" si="16">IF(N143="zákl. prenesená",J143,0)</f>
        <v>0</v>
      </c>
      <c r="BH143" s="146">
        <f t="shared" ref="BH143:BH153" si="17">IF(N143="zníž. prenesená",J143,0)</f>
        <v>0</v>
      </c>
      <c r="BI143" s="146">
        <f t="shared" ref="BI143:BI153" si="18">IF(N143="nulová",J143,0)</f>
        <v>0</v>
      </c>
      <c r="BJ143" s="13" t="s">
        <v>79</v>
      </c>
      <c r="BK143" s="146">
        <f t="shared" ref="BK143:BK153" si="19">ROUND(I143*H143,2)</f>
        <v>868</v>
      </c>
      <c r="BL143" s="13" t="s">
        <v>227</v>
      </c>
      <c r="BM143" s="145" t="s">
        <v>837</v>
      </c>
    </row>
    <row r="144" spans="2:65" s="1" customFormat="1" ht="24.2" customHeight="1">
      <c r="B144" s="133"/>
      <c r="C144" s="134" t="s">
        <v>196</v>
      </c>
      <c r="D144" s="134" t="s">
        <v>171</v>
      </c>
      <c r="E144" s="135" t="s">
        <v>838</v>
      </c>
      <c r="F144" s="136" t="s">
        <v>839</v>
      </c>
      <c r="G144" s="137" t="s">
        <v>182</v>
      </c>
      <c r="H144" s="138">
        <v>120</v>
      </c>
      <c r="I144" s="139">
        <v>16.07</v>
      </c>
      <c r="J144" s="139">
        <f t="shared" si="10"/>
        <v>1928.4</v>
      </c>
      <c r="K144" s="140"/>
      <c r="L144" s="25"/>
      <c r="M144" s="141" t="s">
        <v>1</v>
      </c>
      <c r="N144" s="142" t="s">
        <v>34</v>
      </c>
      <c r="O144" s="143">
        <v>0</v>
      </c>
      <c r="P144" s="143">
        <f t="shared" si="11"/>
        <v>0</v>
      </c>
      <c r="Q144" s="143">
        <v>0</v>
      </c>
      <c r="R144" s="143">
        <f t="shared" si="12"/>
        <v>0</v>
      </c>
      <c r="S144" s="143">
        <v>0</v>
      </c>
      <c r="T144" s="144">
        <f t="shared" si="13"/>
        <v>0</v>
      </c>
      <c r="AR144" s="145" t="s">
        <v>227</v>
      </c>
      <c r="AT144" s="145" t="s">
        <v>171</v>
      </c>
      <c r="AU144" s="145" t="s">
        <v>79</v>
      </c>
      <c r="AY144" s="13" t="s">
        <v>170</v>
      </c>
      <c r="BE144" s="146">
        <f t="shared" si="14"/>
        <v>0</v>
      </c>
      <c r="BF144" s="146">
        <f t="shared" si="15"/>
        <v>1928.4</v>
      </c>
      <c r="BG144" s="146">
        <f t="shared" si="16"/>
        <v>0</v>
      </c>
      <c r="BH144" s="146">
        <f t="shared" si="17"/>
        <v>0</v>
      </c>
      <c r="BI144" s="146">
        <f t="shared" si="18"/>
        <v>0</v>
      </c>
      <c r="BJ144" s="13" t="s">
        <v>79</v>
      </c>
      <c r="BK144" s="146">
        <f t="shared" si="19"/>
        <v>1928.4</v>
      </c>
      <c r="BL144" s="13" t="s">
        <v>227</v>
      </c>
      <c r="BM144" s="145" t="s">
        <v>840</v>
      </c>
    </row>
    <row r="145" spans="2:65" s="1" customFormat="1" ht="24.2" customHeight="1">
      <c r="B145" s="133"/>
      <c r="C145" s="134" t="s">
        <v>200</v>
      </c>
      <c r="D145" s="134" t="s">
        <v>171</v>
      </c>
      <c r="E145" s="135" t="s">
        <v>841</v>
      </c>
      <c r="F145" s="136" t="s">
        <v>842</v>
      </c>
      <c r="G145" s="137" t="s">
        <v>182</v>
      </c>
      <c r="H145" s="138">
        <v>150</v>
      </c>
      <c r="I145" s="139">
        <v>17.920000000000002</v>
      </c>
      <c r="J145" s="139">
        <f t="shared" si="10"/>
        <v>2688</v>
      </c>
      <c r="K145" s="140"/>
      <c r="L145" s="25"/>
      <c r="M145" s="141" t="s">
        <v>1</v>
      </c>
      <c r="N145" s="142" t="s">
        <v>34</v>
      </c>
      <c r="O145" s="143">
        <v>0</v>
      </c>
      <c r="P145" s="143">
        <f t="shared" si="11"/>
        <v>0</v>
      </c>
      <c r="Q145" s="143">
        <v>0</v>
      </c>
      <c r="R145" s="143">
        <f t="shared" si="12"/>
        <v>0</v>
      </c>
      <c r="S145" s="143">
        <v>0</v>
      </c>
      <c r="T145" s="144">
        <f t="shared" si="13"/>
        <v>0</v>
      </c>
      <c r="AR145" s="145" t="s">
        <v>227</v>
      </c>
      <c r="AT145" s="145" t="s">
        <v>171</v>
      </c>
      <c r="AU145" s="145" t="s">
        <v>79</v>
      </c>
      <c r="AY145" s="13" t="s">
        <v>170</v>
      </c>
      <c r="BE145" s="146">
        <f t="shared" si="14"/>
        <v>0</v>
      </c>
      <c r="BF145" s="146">
        <f t="shared" si="15"/>
        <v>2688</v>
      </c>
      <c r="BG145" s="146">
        <f t="shared" si="16"/>
        <v>0</v>
      </c>
      <c r="BH145" s="146">
        <f t="shared" si="17"/>
        <v>0</v>
      </c>
      <c r="BI145" s="146">
        <f t="shared" si="18"/>
        <v>0</v>
      </c>
      <c r="BJ145" s="13" t="s">
        <v>79</v>
      </c>
      <c r="BK145" s="146">
        <f t="shared" si="19"/>
        <v>2688</v>
      </c>
      <c r="BL145" s="13" t="s">
        <v>227</v>
      </c>
      <c r="BM145" s="145" t="s">
        <v>843</v>
      </c>
    </row>
    <row r="146" spans="2:65" s="1" customFormat="1" ht="24.2" customHeight="1">
      <c r="B146" s="133"/>
      <c r="C146" s="134" t="s">
        <v>205</v>
      </c>
      <c r="D146" s="134" t="s">
        <v>171</v>
      </c>
      <c r="E146" s="135" t="s">
        <v>844</v>
      </c>
      <c r="F146" s="136" t="s">
        <v>845</v>
      </c>
      <c r="G146" s="137" t="s">
        <v>182</v>
      </c>
      <c r="H146" s="138">
        <v>100</v>
      </c>
      <c r="I146" s="139">
        <v>17.829999999999998</v>
      </c>
      <c r="J146" s="139">
        <f t="shared" si="10"/>
        <v>1783</v>
      </c>
      <c r="K146" s="140"/>
      <c r="L146" s="25"/>
      <c r="M146" s="141" t="s">
        <v>1</v>
      </c>
      <c r="N146" s="142" t="s">
        <v>34</v>
      </c>
      <c r="O146" s="143">
        <v>0</v>
      </c>
      <c r="P146" s="143">
        <f t="shared" si="11"/>
        <v>0</v>
      </c>
      <c r="Q146" s="143">
        <v>0</v>
      </c>
      <c r="R146" s="143">
        <f t="shared" si="12"/>
        <v>0</v>
      </c>
      <c r="S146" s="143">
        <v>0</v>
      </c>
      <c r="T146" s="144">
        <f t="shared" si="13"/>
        <v>0</v>
      </c>
      <c r="AR146" s="145" t="s">
        <v>227</v>
      </c>
      <c r="AT146" s="145" t="s">
        <v>171</v>
      </c>
      <c r="AU146" s="145" t="s">
        <v>79</v>
      </c>
      <c r="AY146" s="13" t="s">
        <v>170</v>
      </c>
      <c r="BE146" s="146">
        <f t="shared" si="14"/>
        <v>0</v>
      </c>
      <c r="BF146" s="146">
        <f t="shared" si="15"/>
        <v>1783</v>
      </c>
      <c r="BG146" s="146">
        <f t="shared" si="16"/>
        <v>0</v>
      </c>
      <c r="BH146" s="146">
        <f t="shared" si="17"/>
        <v>0</v>
      </c>
      <c r="BI146" s="146">
        <f t="shared" si="18"/>
        <v>0</v>
      </c>
      <c r="BJ146" s="13" t="s">
        <v>79</v>
      </c>
      <c r="BK146" s="146">
        <f t="shared" si="19"/>
        <v>1783</v>
      </c>
      <c r="BL146" s="13" t="s">
        <v>227</v>
      </c>
      <c r="BM146" s="145" t="s">
        <v>846</v>
      </c>
    </row>
    <row r="147" spans="2:65" s="1" customFormat="1" ht="24.2" customHeight="1">
      <c r="B147" s="133"/>
      <c r="C147" s="134" t="s">
        <v>209</v>
      </c>
      <c r="D147" s="134" t="s">
        <v>171</v>
      </c>
      <c r="E147" s="135" t="s">
        <v>847</v>
      </c>
      <c r="F147" s="136" t="s">
        <v>848</v>
      </c>
      <c r="G147" s="137" t="s">
        <v>182</v>
      </c>
      <c r="H147" s="138">
        <v>80</v>
      </c>
      <c r="I147" s="139">
        <v>23.9</v>
      </c>
      <c r="J147" s="139">
        <f t="shared" si="10"/>
        <v>1912</v>
      </c>
      <c r="K147" s="140"/>
      <c r="L147" s="25"/>
      <c r="M147" s="141" t="s">
        <v>1</v>
      </c>
      <c r="N147" s="142" t="s">
        <v>34</v>
      </c>
      <c r="O147" s="143">
        <v>0</v>
      </c>
      <c r="P147" s="143">
        <f t="shared" si="11"/>
        <v>0</v>
      </c>
      <c r="Q147" s="143">
        <v>0</v>
      </c>
      <c r="R147" s="143">
        <f t="shared" si="12"/>
        <v>0</v>
      </c>
      <c r="S147" s="143">
        <v>0</v>
      </c>
      <c r="T147" s="144">
        <f t="shared" si="13"/>
        <v>0</v>
      </c>
      <c r="AR147" s="145" t="s">
        <v>227</v>
      </c>
      <c r="AT147" s="145" t="s">
        <v>171</v>
      </c>
      <c r="AU147" s="145" t="s">
        <v>79</v>
      </c>
      <c r="AY147" s="13" t="s">
        <v>170</v>
      </c>
      <c r="BE147" s="146">
        <f t="shared" si="14"/>
        <v>0</v>
      </c>
      <c r="BF147" s="146">
        <f t="shared" si="15"/>
        <v>1912</v>
      </c>
      <c r="BG147" s="146">
        <f t="shared" si="16"/>
        <v>0</v>
      </c>
      <c r="BH147" s="146">
        <f t="shared" si="17"/>
        <v>0</v>
      </c>
      <c r="BI147" s="146">
        <f t="shared" si="18"/>
        <v>0</v>
      </c>
      <c r="BJ147" s="13" t="s">
        <v>79</v>
      </c>
      <c r="BK147" s="146">
        <f t="shared" si="19"/>
        <v>1912</v>
      </c>
      <c r="BL147" s="13" t="s">
        <v>227</v>
      </c>
      <c r="BM147" s="145" t="s">
        <v>849</v>
      </c>
    </row>
    <row r="148" spans="2:65" s="1" customFormat="1" ht="16.5" customHeight="1">
      <c r="B148" s="133"/>
      <c r="C148" s="134" t="s">
        <v>215</v>
      </c>
      <c r="D148" s="134" t="s">
        <v>171</v>
      </c>
      <c r="E148" s="135" t="s">
        <v>850</v>
      </c>
      <c r="F148" s="136" t="s">
        <v>851</v>
      </c>
      <c r="G148" s="137" t="s">
        <v>323</v>
      </c>
      <c r="H148" s="138">
        <v>1</v>
      </c>
      <c r="I148" s="139">
        <v>97.85150385</v>
      </c>
      <c r="J148" s="139">
        <f t="shared" si="10"/>
        <v>97.85</v>
      </c>
      <c r="K148" s="140"/>
      <c r="L148" s="25"/>
      <c r="M148" s="141" t="s">
        <v>1</v>
      </c>
      <c r="N148" s="142" t="s">
        <v>34</v>
      </c>
      <c r="O148" s="143">
        <v>0</v>
      </c>
      <c r="P148" s="143">
        <f t="shared" si="11"/>
        <v>0</v>
      </c>
      <c r="Q148" s="143">
        <v>0</v>
      </c>
      <c r="R148" s="143">
        <f t="shared" si="12"/>
        <v>0</v>
      </c>
      <c r="S148" s="143">
        <v>0</v>
      </c>
      <c r="T148" s="144">
        <f t="shared" si="13"/>
        <v>0</v>
      </c>
      <c r="AR148" s="145" t="s">
        <v>227</v>
      </c>
      <c r="AT148" s="145" t="s">
        <v>171</v>
      </c>
      <c r="AU148" s="145" t="s">
        <v>79</v>
      </c>
      <c r="AY148" s="13" t="s">
        <v>170</v>
      </c>
      <c r="BE148" s="146">
        <f t="shared" si="14"/>
        <v>0</v>
      </c>
      <c r="BF148" s="146">
        <f t="shared" si="15"/>
        <v>97.85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3" t="s">
        <v>79</v>
      </c>
      <c r="BK148" s="146">
        <f t="shared" si="19"/>
        <v>97.85</v>
      </c>
      <c r="BL148" s="13" t="s">
        <v>227</v>
      </c>
      <c r="BM148" s="145" t="s">
        <v>852</v>
      </c>
    </row>
    <row r="149" spans="2:65" s="1" customFormat="1" ht="16.5" customHeight="1">
      <c r="B149" s="133"/>
      <c r="C149" s="134" t="s">
        <v>224</v>
      </c>
      <c r="D149" s="134" t="s">
        <v>171</v>
      </c>
      <c r="E149" s="135" t="s">
        <v>853</v>
      </c>
      <c r="F149" s="136" t="s">
        <v>854</v>
      </c>
      <c r="G149" s="137" t="s">
        <v>182</v>
      </c>
      <c r="H149" s="138">
        <v>450</v>
      </c>
      <c r="I149" s="139">
        <v>1.1000000000000001</v>
      </c>
      <c r="J149" s="139">
        <f t="shared" si="10"/>
        <v>495</v>
      </c>
      <c r="K149" s="140"/>
      <c r="L149" s="25"/>
      <c r="M149" s="141" t="s">
        <v>1</v>
      </c>
      <c r="N149" s="142" t="s">
        <v>34</v>
      </c>
      <c r="O149" s="143">
        <v>0</v>
      </c>
      <c r="P149" s="143">
        <f t="shared" si="11"/>
        <v>0</v>
      </c>
      <c r="Q149" s="143">
        <v>0</v>
      </c>
      <c r="R149" s="143">
        <f t="shared" si="12"/>
        <v>0</v>
      </c>
      <c r="S149" s="143">
        <v>0</v>
      </c>
      <c r="T149" s="144">
        <f t="shared" si="13"/>
        <v>0</v>
      </c>
      <c r="AR149" s="145" t="s">
        <v>227</v>
      </c>
      <c r="AT149" s="145" t="s">
        <v>171</v>
      </c>
      <c r="AU149" s="145" t="s">
        <v>79</v>
      </c>
      <c r="AY149" s="13" t="s">
        <v>170</v>
      </c>
      <c r="BE149" s="146">
        <f t="shared" si="14"/>
        <v>0</v>
      </c>
      <c r="BF149" s="146">
        <f t="shared" si="15"/>
        <v>495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3" t="s">
        <v>79</v>
      </c>
      <c r="BK149" s="146">
        <f t="shared" si="19"/>
        <v>495</v>
      </c>
      <c r="BL149" s="13" t="s">
        <v>227</v>
      </c>
      <c r="BM149" s="145" t="s">
        <v>855</v>
      </c>
    </row>
    <row r="150" spans="2:65" s="1" customFormat="1" ht="33" customHeight="1">
      <c r="B150" s="133"/>
      <c r="C150" s="134" t="s">
        <v>229</v>
      </c>
      <c r="D150" s="134" t="s">
        <v>171</v>
      </c>
      <c r="E150" s="135" t="s">
        <v>856</v>
      </c>
      <c r="F150" s="136" t="s">
        <v>857</v>
      </c>
      <c r="G150" s="137" t="s">
        <v>218</v>
      </c>
      <c r="H150" s="138">
        <v>1.02</v>
      </c>
      <c r="I150" s="139">
        <v>64.53</v>
      </c>
      <c r="J150" s="139">
        <f t="shared" si="10"/>
        <v>65.819999999999993</v>
      </c>
      <c r="K150" s="140"/>
      <c r="L150" s="25"/>
      <c r="M150" s="141" t="s">
        <v>1</v>
      </c>
      <c r="N150" s="142" t="s">
        <v>34</v>
      </c>
      <c r="O150" s="143">
        <v>0</v>
      </c>
      <c r="P150" s="143">
        <f t="shared" si="11"/>
        <v>0</v>
      </c>
      <c r="Q150" s="143">
        <v>0</v>
      </c>
      <c r="R150" s="143">
        <f t="shared" si="12"/>
        <v>0</v>
      </c>
      <c r="S150" s="143">
        <v>0</v>
      </c>
      <c r="T150" s="144">
        <f t="shared" si="13"/>
        <v>0</v>
      </c>
      <c r="AR150" s="145" t="s">
        <v>227</v>
      </c>
      <c r="AT150" s="145" t="s">
        <v>171</v>
      </c>
      <c r="AU150" s="145" t="s">
        <v>79</v>
      </c>
      <c r="AY150" s="13" t="s">
        <v>170</v>
      </c>
      <c r="BE150" s="146">
        <f t="shared" si="14"/>
        <v>0</v>
      </c>
      <c r="BF150" s="146">
        <f t="shared" si="15"/>
        <v>65.819999999999993</v>
      </c>
      <c r="BG150" s="146">
        <f t="shared" si="16"/>
        <v>0</v>
      </c>
      <c r="BH150" s="146">
        <f t="shared" si="17"/>
        <v>0</v>
      </c>
      <c r="BI150" s="146">
        <f t="shared" si="18"/>
        <v>0</v>
      </c>
      <c r="BJ150" s="13" t="s">
        <v>79</v>
      </c>
      <c r="BK150" s="146">
        <f t="shared" si="19"/>
        <v>65.819999999999993</v>
      </c>
      <c r="BL150" s="13" t="s">
        <v>227</v>
      </c>
      <c r="BM150" s="145" t="s">
        <v>858</v>
      </c>
    </row>
    <row r="151" spans="2:65" s="1" customFormat="1" ht="24.2" customHeight="1">
      <c r="B151" s="133"/>
      <c r="C151" s="134" t="s">
        <v>235</v>
      </c>
      <c r="D151" s="134" t="s">
        <v>171</v>
      </c>
      <c r="E151" s="135" t="s">
        <v>859</v>
      </c>
      <c r="F151" s="136" t="s">
        <v>725</v>
      </c>
      <c r="G151" s="137" t="s">
        <v>323</v>
      </c>
      <c r="H151" s="138">
        <v>95</v>
      </c>
      <c r="I151" s="139">
        <v>1.2536919500000001</v>
      </c>
      <c r="J151" s="139">
        <f t="shared" si="10"/>
        <v>119.1</v>
      </c>
      <c r="K151" s="140"/>
      <c r="L151" s="25"/>
      <c r="M151" s="141" t="s">
        <v>1</v>
      </c>
      <c r="N151" s="142" t="s">
        <v>34</v>
      </c>
      <c r="O151" s="143">
        <v>0</v>
      </c>
      <c r="P151" s="143">
        <f t="shared" si="11"/>
        <v>0</v>
      </c>
      <c r="Q151" s="143">
        <v>0</v>
      </c>
      <c r="R151" s="143">
        <f t="shared" si="12"/>
        <v>0</v>
      </c>
      <c r="S151" s="143">
        <v>0</v>
      </c>
      <c r="T151" s="144">
        <f t="shared" si="13"/>
        <v>0</v>
      </c>
      <c r="AR151" s="145" t="s">
        <v>227</v>
      </c>
      <c r="AT151" s="145" t="s">
        <v>171</v>
      </c>
      <c r="AU151" s="145" t="s">
        <v>79</v>
      </c>
      <c r="AY151" s="13" t="s">
        <v>170</v>
      </c>
      <c r="BE151" s="146">
        <f t="shared" si="14"/>
        <v>0</v>
      </c>
      <c r="BF151" s="146">
        <f t="shared" si="15"/>
        <v>119.1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3" t="s">
        <v>79</v>
      </c>
      <c r="BK151" s="146">
        <f t="shared" si="19"/>
        <v>119.1</v>
      </c>
      <c r="BL151" s="13" t="s">
        <v>227</v>
      </c>
      <c r="BM151" s="145" t="s">
        <v>860</v>
      </c>
    </row>
    <row r="152" spans="2:65" s="1" customFormat="1" ht="24.2" customHeight="1">
      <c r="B152" s="133"/>
      <c r="C152" s="134" t="s">
        <v>227</v>
      </c>
      <c r="D152" s="134" t="s">
        <v>171</v>
      </c>
      <c r="E152" s="135" t="s">
        <v>727</v>
      </c>
      <c r="F152" s="136" t="s">
        <v>728</v>
      </c>
      <c r="G152" s="137" t="s">
        <v>323</v>
      </c>
      <c r="H152" s="138">
        <v>95</v>
      </c>
      <c r="I152" s="139">
        <v>0.61308406000000004</v>
      </c>
      <c r="J152" s="139">
        <f t="shared" si="10"/>
        <v>58.24</v>
      </c>
      <c r="K152" s="140"/>
      <c r="L152" s="25"/>
      <c r="M152" s="141" t="s">
        <v>1</v>
      </c>
      <c r="N152" s="142" t="s">
        <v>34</v>
      </c>
      <c r="O152" s="143">
        <v>0</v>
      </c>
      <c r="P152" s="143">
        <f t="shared" si="11"/>
        <v>0</v>
      </c>
      <c r="Q152" s="143">
        <v>0</v>
      </c>
      <c r="R152" s="143">
        <f t="shared" si="12"/>
        <v>0</v>
      </c>
      <c r="S152" s="143">
        <v>0</v>
      </c>
      <c r="T152" s="144">
        <f t="shared" si="13"/>
        <v>0</v>
      </c>
      <c r="AR152" s="145" t="s">
        <v>227</v>
      </c>
      <c r="AT152" s="145" t="s">
        <v>171</v>
      </c>
      <c r="AU152" s="145" t="s">
        <v>79</v>
      </c>
      <c r="AY152" s="13" t="s">
        <v>170</v>
      </c>
      <c r="BE152" s="146">
        <f t="shared" si="14"/>
        <v>0</v>
      </c>
      <c r="BF152" s="146">
        <f t="shared" si="15"/>
        <v>58.24</v>
      </c>
      <c r="BG152" s="146">
        <f t="shared" si="16"/>
        <v>0</v>
      </c>
      <c r="BH152" s="146">
        <f t="shared" si="17"/>
        <v>0</v>
      </c>
      <c r="BI152" s="146">
        <f t="shared" si="18"/>
        <v>0</v>
      </c>
      <c r="BJ152" s="13" t="s">
        <v>79</v>
      </c>
      <c r="BK152" s="146">
        <f t="shared" si="19"/>
        <v>58.24</v>
      </c>
      <c r="BL152" s="13" t="s">
        <v>227</v>
      </c>
      <c r="BM152" s="145" t="s">
        <v>861</v>
      </c>
    </row>
    <row r="153" spans="2:65" s="1" customFormat="1" ht="24.2" customHeight="1">
      <c r="B153" s="133"/>
      <c r="C153" s="134" t="s">
        <v>242</v>
      </c>
      <c r="D153" s="134" t="s">
        <v>171</v>
      </c>
      <c r="E153" s="135" t="s">
        <v>731</v>
      </c>
      <c r="F153" s="136" t="s">
        <v>732</v>
      </c>
      <c r="G153" s="137" t="s">
        <v>323</v>
      </c>
      <c r="H153" s="138">
        <v>95</v>
      </c>
      <c r="I153" s="139">
        <v>5.1502300000000001E-2</v>
      </c>
      <c r="J153" s="139">
        <f t="shared" si="10"/>
        <v>4.8899999999999997</v>
      </c>
      <c r="K153" s="140"/>
      <c r="L153" s="25"/>
      <c r="M153" s="141" t="s">
        <v>1</v>
      </c>
      <c r="N153" s="142" t="s">
        <v>34</v>
      </c>
      <c r="O153" s="143">
        <v>0</v>
      </c>
      <c r="P153" s="143">
        <f t="shared" si="11"/>
        <v>0</v>
      </c>
      <c r="Q153" s="143">
        <v>0</v>
      </c>
      <c r="R153" s="143">
        <f t="shared" si="12"/>
        <v>0</v>
      </c>
      <c r="S153" s="143">
        <v>0</v>
      </c>
      <c r="T153" s="144">
        <f t="shared" si="13"/>
        <v>0</v>
      </c>
      <c r="AR153" s="145" t="s">
        <v>227</v>
      </c>
      <c r="AT153" s="145" t="s">
        <v>171</v>
      </c>
      <c r="AU153" s="145" t="s">
        <v>79</v>
      </c>
      <c r="AY153" s="13" t="s">
        <v>170</v>
      </c>
      <c r="BE153" s="146">
        <f t="shared" si="14"/>
        <v>0</v>
      </c>
      <c r="BF153" s="146">
        <f t="shared" si="15"/>
        <v>4.8899999999999997</v>
      </c>
      <c r="BG153" s="146">
        <f t="shared" si="16"/>
        <v>0</v>
      </c>
      <c r="BH153" s="146">
        <f t="shared" si="17"/>
        <v>0</v>
      </c>
      <c r="BI153" s="146">
        <f t="shared" si="18"/>
        <v>0</v>
      </c>
      <c r="BJ153" s="13" t="s">
        <v>79</v>
      </c>
      <c r="BK153" s="146">
        <f t="shared" si="19"/>
        <v>4.8899999999999997</v>
      </c>
      <c r="BL153" s="13" t="s">
        <v>227</v>
      </c>
      <c r="BM153" s="145" t="s">
        <v>862</v>
      </c>
    </row>
    <row r="154" spans="2:65" s="11" customFormat="1" ht="22.9" customHeight="1">
      <c r="B154" s="124"/>
      <c r="D154" s="125" t="s">
        <v>67</v>
      </c>
      <c r="E154" s="147" t="s">
        <v>734</v>
      </c>
      <c r="F154" s="147" t="s">
        <v>735</v>
      </c>
      <c r="J154" s="148">
        <f>BK154</f>
        <v>2034.39</v>
      </c>
      <c r="L154" s="124"/>
      <c r="M154" s="128"/>
      <c r="P154" s="129">
        <f>SUM(P155:P167)</f>
        <v>0</v>
      </c>
      <c r="R154" s="129">
        <f>SUM(R155:R167)</f>
        <v>0</v>
      </c>
      <c r="T154" s="130">
        <f>SUM(T155:T167)</f>
        <v>0</v>
      </c>
      <c r="AR154" s="125" t="s">
        <v>79</v>
      </c>
      <c r="AT154" s="131" t="s">
        <v>67</v>
      </c>
      <c r="AU154" s="131" t="s">
        <v>75</v>
      </c>
      <c r="AY154" s="125" t="s">
        <v>170</v>
      </c>
      <c r="BK154" s="132">
        <f>SUM(BK155:BK167)</f>
        <v>2034.39</v>
      </c>
    </row>
    <row r="155" spans="2:65" s="1" customFormat="1" ht="24.2" customHeight="1">
      <c r="B155" s="133"/>
      <c r="C155" s="134" t="s">
        <v>246</v>
      </c>
      <c r="D155" s="134" t="s">
        <v>171</v>
      </c>
      <c r="E155" s="135" t="s">
        <v>863</v>
      </c>
      <c r="F155" s="136" t="s">
        <v>864</v>
      </c>
      <c r="G155" s="137" t="s">
        <v>178</v>
      </c>
      <c r="H155" s="138">
        <v>54</v>
      </c>
      <c r="I155" s="139">
        <v>3.82</v>
      </c>
      <c r="J155" s="139">
        <f t="shared" ref="J155:J167" si="20">ROUND(I155*H155,2)</f>
        <v>206.28</v>
      </c>
      <c r="K155" s="140"/>
      <c r="L155" s="25"/>
      <c r="M155" s="141" t="s">
        <v>1</v>
      </c>
      <c r="N155" s="142" t="s">
        <v>34</v>
      </c>
      <c r="O155" s="143">
        <v>0</v>
      </c>
      <c r="P155" s="143">
        <f t="shared" ref="P155:P167" si="21">O155*H155</f>
        <v>0</v>
      </c>
      <c r="Q155" s="143">
        <v>0</v>
      </c>
      <c r="R155" s="143">
        <f t="shared" ref="R155:R167" si="22">Q155*H155</f>
        <v>0</v>
      </c>
      <c r="S155" s="143">
        <v>0</v>
      </c>
      <c r="T155" s="144">
        <f t="shared" ref="T155:T167" si="23">S155*H155</f>
        <v>0</v>
      </c>
      <c r="AR155" s="145" t="s">
        <v>227</v>
      </c>
      <c r="AT155" s="145" t="s">
        <v>171</v>
      </c>
      <c r="AU155" s="145" t="s">
        <v>79</v>
      </c>
      <c r="AY155" s="13" t="s">
        <v>170</v>
      </c>
      <c r="BE155" s="146">
        <f t="shared" ref="BE155:BE167" si="24">IF(N155="základná",J155,0)</f>
        <v>0</v>
      </c>
      <c r="BF155" s="146">
        <f t="shared" ref="BF155:BF167" si="25">IF(N155="znížená",J155,0)</f>
        <v>206.28</v>
      </c>
      <c r="BG155" s="146">
        <f t="shared" ref="BG155:BG167" si="26">IF(N155="zákl. prenesená",J155,0)</f>
        <v>0</v>
      </c>
      <c r="BH155" s="146">
        <f t="shared" ref="BH155:BH167" si="27">IF(N155="zníž. prenesená",J155,0)</f>
        <v>0</v>
      </c>
      <c r="BI155" s="146">
        <f t="shared" ref="BI155:BI167" si="28">IF(N155="nulová",J155,0)</f>
        <v>0</v>
      </c>
      <c r="BJ155" s="13" t="s">
        <v>79</v>
      </c>
      <c r="BK155" s="146">
        <f t="shared" ref="BK155:BK167" si="29">ROUND(I155*H155,2)</f>
        <v>206.28</v>
      </c>
      <c r="BL155" s="13" t="s">
        <v>227</v>
      </c>
      <c r="BM155" s="145" t="s">
        <v>865</v>
      </c>
    </row>
    <row r="156" spans="2:65" s="1" customFormat="1" ht="16.5" customHeight="1">
      <c r="B156" s="133"/>
      <c r="C156" s="134" t="s">
        <v>250</v>
      </c>
      <c r="D156" s="134" t="s">
        <v>171</v>
      </c>
      <c r="E156" s="135" t="s">
        <v>866</v>
      </c>
      <c r="F156" s="136" t="s">
        <v>867</v>
      </c>
      <c r="G156" s="137" t="s">
        <v>178</v>
      </c>
      <c r="H156" s="138">
        <v>55</v>
      </c>
      <c r="I156" s="139">
        <v>4.46</v>
      </c>
      <c r="J156" s="139">
        <f t="shared" si="20"/>
        <v>245.3</v>
      </c>
      <c r="K156" s="140"/>
      <c r="L156" s="25"/>
      <c r="M156" s="141" t="s">
        <v>1</v>
      </c>
      <c r="N156" s="142" t="s">
        <v>34</v>
      </c>
      <c r="O156" s="143">
        <v>0</v>
      </c>
      <c r="P156" s="143">
        <f t="shared" si="21"/>
        <v>0</v>
      </c>
      <c r="Q156" s="143">
        <v>0</v>
      </c>
      <c r="R156" s="143">
        <f t="shared" si="22"/>
        <v>0</v>
      </c>
      <c r="S156" s="143">
        <v>0</v>
      </c>
      <c r="T156" s="144">
        <f t="shared" si="23"/>
        <v>0</v>
      </c>
      <c r="AR156" s="145" t="s">
        <v>227</v>
      </c>
      <c r="AT156" s="145" t="s">
        <v>171</v>
      </c>
      <c r="AU156" s="145" t="s">
        <v>79</v>
      </c>
      <c r="AY156" s="13" t="s">
        <v>170</v>
      </c>
      <c r="BE156" s="146">
        <f t="shared" si="24"/>
        <v>0</v>
      </c>
      <c r="BF156" s="146">
        <f t="shared" si="25"/>
        <v>245.3</v>
      </c>
      <c r="BG156" s="146">
        <f t="shared" si="26"/>
        <v>0</v>
      </c>
      <c r="BH156" s="146">
        <f t="shared" si="27"/>
        <v>0</v>
      </c>
      <c r="BI156" s="146">
        <f t="shared" si="28"/>
        <v>0</v>
      </c>
      <c r="BJ156" s="13" t="s">
        <v>79</v>
      </c>
      <c r="BK156" s="146">
        <f t="shared" si="29"/>
        <v>245.3</v>
      </c>
      <c r="BL156" s="13" t="s">
        <v>227</v>
      </c>
      <c r="BM156" s="145" t="s">
        <v>868</v>
      </c>
    </row>
    <row r="157" spans="2:65" s="1" customFormat="1" ht="44.25" customHeight="1">
      <c r="B157" s="133"/>
      <c r="C157" s="149" t="s">
        <v>7</v>
      </c>
      <c r="D157" s="149" t="s">
        <v>230</v>
      </c>
      <c r="E157" s="150" t="s">
        <v>869</v>
      </c>
      <c r="F157" s="151" t="s">
        <v>870</v>
      </c>
      <c r="G157" s="152" t="s">
        <v>178</v>
      </c>
      <c r="H157" s="153">
        <v>27</v>
      </c>
      <c r="I157" s="154">
        <v>14.32</v>
      </c>
      <c r="J157" s="154">
        <f t="shared" si="20"/>
        <v>386.64</v>
      </c>
      <c r="K157" s="155"/>
      <c r="L157" s="156"/>
      <c r="M157" s="157" t="s">
        <v>1</v>
      </c>
      <c r="N157" s="158" t="s">
        <v>34</v>
      </c>
      <c r="O157" s="143">
        <v>0</v>
      </c>
      <c r="P157" s="143">
        <f t="shared" si="21"/>
        <v>0</v>
      </c>
      <c r="Q157" s="143">
        <v>0</v>
      </c>
      <c r="R157" s="143">
        <f t="shared" si="22"/>
        <v>0</v>
      </c>
      <c r="S157" s="143">
        <v>0</v>
      </c>
      <c r="T157" s="144">
        <f t="shared" si="23"/>
        <v>0</v>
      </c>
      <c r="AR157" s="145" t="s">
        <v>233</v>
      </c>
      <c r="AT157" s="145" t="s">
        <v>230</v>
      </c>
      <c r="AU157" s="145" t="s">
        <v>79</v>
      </c>
      <c r="AY157" s="13" t="s">
        <v>170</v>
      </c>
      <c r="BE157" s="146">
        <f t="shared" si="24"/>
        <v>0</v>
      </c>
      <c r="BF157" s="146">
        <f t="shared" si="25"/>
        <v>386.64</v>
      </c>
      <c r="BG157" s="146">
        <f t="shared" si="26"/>
        <v>0</v>
      </c>
      <c r="BH157" s="146">
        <f t="shared" si="27"/>
        <v>0</v>
      </c>
      <c r="BI157" s="146">
        <f t="shared" si="28"/>
        <v>0</v>
      </c>
      <c r="BJ157" s="13" t="s">
        <v>79</v>
      </c>
      <c r="BK157" s="146">
        <f t="shared" si="29"/>
        <v>386.64</v>
      </c>
      <c r="BL157" s="13" t="s">
        <v>227</v>
      </c>
      <c r="BM157" s="145" t="s">
        <v>871</v>
      </c>
    </row>
    <row r="158" spans="2:65" s="1" customFormat="1" ht="55.5" customHeight="1">
      <c r="B158" s="133"/>
      <c r="C158" s="149" t="s">
        <v>257</v>
      </c>
      <c r="D158" s="149" t="s">
        <v>230</v>
      </c>
      <c r="E158" s="150" t="s">
        <v>872</v>
      </c>
      <c r="F158" s="151" t="s">
        <v>873</v>
      </c>
      <c r="G158" s="152" t="s">
        <v>178</v>
      </c>
      <c r="H158" s="153">
        <v>1</v>
      </c>
      <c r="I158" s="154">
        <v>35.770000000000003</v>
      </c>
      <c r="J158" s="154">
        <f t="shared" si="20"/>
        <v>35.770000000000003</v>
      </c>
      <c r="K158" s="155"/>
      <c r="L158" s="156"/>
      <c r="M158" s="157" t="s">
        <v>1</v>
      </c>
      <c r="N158" s="158" t="s">
        <v>34</v>
      </c>
      <c r="O158" s="143">
        <v>0</v>
      </c>
      <c r="P158" s="143">
        <f t="shared" si="21"/>
        <v>0</v>
      </c>
      <c r="Q158" s="143">
        <v>0</v>
      </c>
      <c r="R158" s="143">
        <f t="shared" si="22"/>
        <v>0</v>
      </c>
      <c r="S158" s="143">
        <v>0</v>
      </c>
      <c r="T158" s="144">
        <f t="shared" si="23"/>
        <v>0</v>
      </c>
      <c r="AR158" s="145" t="s">
        <v>233</v>
      </c>
      <c r="AT158" s="145" t="s">
        <v>230</v>
      </c>
      <c r="AU158" s="145" t="s">
        <v>79</v>
      </c>
      <c r="AY158" s="13" t="s">
        <v>170</v>
      </c>
      <c r="BE158" s="146">
        <f t="shared" si="24"/>
        <v>0</v>
      </c>
      <c r="BF158" s="146">
        <f t="shared" si="25"/>
        <v>35.770000000000003</v>
      </c>
      <c r="BG158" s="146">
        <f t="shared" si="26"/>
        <v>0</v>
      </c>
      <c r="BH158" s="146">
        <f t="shared" si="27"/>
        <v>0</v>
      </c>
      <c r="BI158" s="146">
        <f t="shared" si="28"/>
        <v>0</v>
      </c>
      <c r="BJ158" s="13" t="s">
        <v>79</v>
      </c>
      <c r="BK158" s="146">
        <f t="shared" si="29"/>
        <v>35.770000000000003</v>
      </c>
      <c r="BL158" s="13" t="s">
        <v>227</v>
      </c>
      <c r="BM158" s="145" t="s">
        <v>874</v>
      </c>
    </row>
    <row r="159" spans="2:65" s="1" customFormat="1" ht="62.65" customHeight="1">
      <c r="B159" s="133"/>
      <c r="C159" s="149" t="s">
        <v>261</v>
      </c>
      <c r="D159" s="149" t="s">
        <v>230</v>
      </c>
      <c r="E159" s="150" t="s">
        <v>875</v>
      </c>
      <c r="F159" s="151" t="s">
        <v>876</v>
      </c>
      <c r="G159" s="152" t="s">
        <v>178</v>
      </c>
      <c r="H159" s="153">
        <v>27</v>
      </c>
      <c r="I159" s="154">
        <v>11.48</v>
      </c>
      <c r="J159" s="154">
        <f t="shared" si="20"/>
        <v>309.95999999999998</v>
      </c>
      <c r="K159" s="155"/>
      <c r="L159" s="156"/>
      <c r="M159" s="157" t="s">
        <v>1</v>
      </c>
      <c r="N159" s="158" t="s">
        <v>34</v>
      </c>
      <c r="O159" s="143">
        <v>0</v>
      </c>
      <c r="P159" s="143">
        <f t="shared" si="21"/>
        <v>0</v>
      </c>
      <c r="Q159" s="143">
        <v>0</v>
      </c>
      <c r="R159" s="143">
        <f t="shared" si="22"/>
        <v>0</v>
      </c>
      <c r="S159" s="143">
        <v>0</v>
      </c>
      <c r="T159" s="144">
        <f t="shared" si="23"/>
        <v>0</v>
      </c>
      <c r="AR159" s="145" t="s">
        <v>233</v>
      </c>
      <c r="AT159" s="145" t="s">
        <v>230</v>
      </c>
      <c r="AU159" s="145" t="s">
        <v>79</v>
      </c>
      <c r="AY159" s="13" t="s">
        <v>170</v>
      </c>
      <c r="BE159" s="146">
        <f t="shared" si="24"/>
        <v>0</v>
      </c>
      <c r="BF159" s="146">
        <f t="shared" si="25"/>
        <v>309.95999999999998</v>
      </c>
      <c r="BG159" s="146">
        <f t="shared" si="26"/>
        <v>0</v>
      </c>
      <c r="BH159" s="146">
        <f t="shared" si="27"/>
        <v>0</v>
      </c>
      <c r="BI159" s="146">
        <f t="shared" si="28"/>
        <v>0</v>
      </c>
      <c r="BJ159" s="13" t="s">
        <v>79</v>
      </c>
      <c r="BK159" s="146">
        <f t="shared" si="29"/>
        <v>309.95999999999998</v>
      </c>
      <c r="BL159" s="13" t="s">
        <v>227</v>
      </c>
      <c r="BM159" s="145" t="s">
        <v>877</v>
      </c>
    </row>
    <row r="160" spans="2:65" s="1" customFormat="1" ht="24.2" customHeight="1">
      <c r="B160" s="133"/>
      <c r="C160" s="134" t="s">
        <v>265</v>
      </c>
      <c r="D160" s="134" t="s">
        <v>171</v>
      </c>
      <c r="E160" s="135" t="s">
        <v>878</v>
      </c>
      <c r="F160" s="136" t="s">
        <v>879</v>
      </c>
      <c r="G160" s="137" t="s">
        <v>178</v>
      </c>
      <c r="H160" s="138">
        <v>2</v>
      </c>
      <c r="I160" s="139">
        <v>4.71</v>
      </c>
      <c r="J160" s="139">
        <f t="shared" si="20"/>
        <v>9.42</v>
      </c>
      <c r="K160" s="140"/>
      <c r="L160" s="25"/>
      <c r="M160" s="141" t="s">
        <v>1</v>
      </c>
      <c r="N160" s="142" t="s">
        <v>34</v>
      </c>
      <c r="O160" s="143">
        <v>0</v>
      </c>
      <c r="P160" s="143">
        <f t="shared" si="21"/>
        <v>0</v>
      </c>
      <c r="Q160" s="143">
        <v>0</v>
      </c>
      <c r="R160" s="143">
        <f t="shared" si="22"/>
        <v>0</v>
      </c>
      <c r="S160" s="143">
        <v>0</v>
      </c>
      <c r="T160" s="144">
        <f t="shared" si="23"/>
        <v>0</v>
      </c>
      <c r="AR160" s="145" t="s">
        <v>227</v>
      </c>
      <c r="AT160" s="145" t="s">
        <v>171</v>
      </c>
      <c r="AU160" s="145" t="s">
        <v>79</v>
      </c>
      <c r="AY160" s="13" t="s">
        <v>170</v>
      </c>
      <c r="BE160" s="146">
        <f t="shared" si="24"/>
        <v>0</v>
      </c>
      <c r="BF160" s="146">
        <f t="shared" si="25"/>
        <v>9.42</v>
      </c>
      <c r="BG160" s="146">
        <f t="shared" si="26"/>
        <v>0</v>
      </c>
      <c r="BH160" s="146">
        <f t="shared" si="27"/>
        <v>0</v>
      </c>
      <c r="BI160" s="146">
        <f t="shared" si="28"/>
        <v>0</v>
      </c>
      <c r="BJ160" s="13" t="s">
        <v>79</v>
      </c>
      <c r="BK160" s="146">
        <f t="shared" si="29"/>
        <v>9.42</v>
      </c>
      <c r="BL160" s="13" t="s">
        <v>227</v>
      </c>
      <c r="BM160" s="145" t="s">
        <v>880</v>
      </c>
    </row>
    <row r="161" spans="2:65" s="1" customFormat="1" ht="55.5" customHeight="1">
      <c r="B161" s="133"/>
      <c r="C161" s="149" t="s">
        <v>269</v>
      </c>
      <c r="D161" s="149" t="s">
        <v>230</v>
      </c>
      <c r="E161" s="150" t="s">
        <v>881</v>
      </c>
      <c r="F161" s="151" t="s">
        <v>882</v>
      </c>
      <c r="G161" s="152" t="s">
        <v>178</v>
      </c>
      <c r="H161" s="153">
        <v>2</v>
      </c>
      <c r="I161" s="154">
        <v>75.489999999999995</v>
      </c>
      <c r="J161" s="154">
        <f t="shared" si="20"/>
        <v>150.97999999999999</v>
      </c>
      <c r="K161" s="155"/>
      <c r="L161" s="156"/>
      <c r="M161" s="157" t="s">
        <v>1</v>
      </c>
      <c r="N161" s="158" t="s">
        <v>34</v>
      </c>
      <c r="O161" s="143">
        <v>0</v>
      </c>
      <c r="P161" s="143">
        <f t="shared" si="21"/>
        <v>0</v>
      </c>
      <c r="Q161" s="143">
        <v>0</v>
      </c>
      <c r="R161" s="143">
        <f t="shared" si="22"/>
        <v>0</v>
      </c>
      <c r="S161" s="143">
        <v>0</v>
      </c>
      <c r="T161" s="144">
        <f t="shared" si="23"/>
        <v>0</v>
      </c>
      <c r="AR161" s="145" t="s">
        <v>233</v>
      </c>
      <c r="AT161" s="145" t="s">
        <v>230</v>
      </c>
      <c r="AU161" s="145" t="s">
        <v>79</v>
      </c>
      <c r="AY161" s="13" t="s">
        <v>170</v>
      </c>
      <c r="BE161" s="146">
        <f t="shared" si="24"/>
        <v>0</v>
      </c>
      <c r="BF161" s="146">
        <f t="shared" si="25"/>
        <v>150.97999999999999</v>
      </c>
      <c r="BG161" s="146">
        <f t="shared" si="26"/>
        <v>0</v>
      </c>
      <c r="BH161" s="146">
        <f t="shared" si="27"/>
        <v>0</v>
      </c>
      <c r="BI161" s="146">
        <f t="shared" si="28"/>
        <v>0</v>
      </c>
      <c r="BJ161" s="13" t="s">
        <v>79</v>
      </c>
      <c r="BK161" s="146">
        <f t="shared" si="29"/>
        <v>150.97999999999999</v>
      </c>
      <c r="BL161" s="13" t="s">
        <v>227</v>
      </c>
      <c r="BM161" s="145" t="s">
        <v>883</v>
      </c>
    </row>
    <row r="162" spans="2:65" s="1" customFormat="1" ht="21.75" customHeight="1">
      <c r="B162" s="133"/>
      <c r="C162" s="134" t="s">
        <v>273</v>
      </c>
      <c r="D162" s="134" t="s">
        <v>171</v>
      </c>
      <c r="E162" s="135" t="s">
        <v>884</v>
      </c>
      <c r="F162" s="136" t="s">
        <v>885</v>
      </c>
      <c r="G162" s="137" t="s">
        <v>886</v>
      </c>
      <c r="H162" s="138">
        <v>28</v>
      </c>
      <c r="I162" s="139">
        <v>2.2599999999999998</v>
      </c>
      <c r="J162" s="139">
        <f t="shared" si="20"/>
        <v>63.28</v>
      </c>
      <c r="K162" s="140"/>
      <c r="L162" s="25"/>
      <c r="M162" s="141" t="s">
        <v>1</v>
      </c>
      <c r="N162" s="142" t="s">
        <v>34</v>
      </c>
      <c r="O162" s="143">
        <v>0</v>
      </c>
      <c r="P162" s="143">
        <f t="shared" si="21"/>
        <v>0</v>
      </c>
      <c r="Q162" s="143">
        <v>0</v>
      </c>
      <c r="R162" s="143">
        <f t="shared" si="22"/>
        <v>0</v>
      </c>
      <c r="S162" s="143">
        <v>0</v>
      </c>
      <c r="T162" s="144">
        <f t="shared" si="23"/>
        <v>0</v>
      </c>
      <c r="AR162" s="145" t="s">
        <v>227</v>
      </c>
      <c r="AT162" s="145" t="s">
        <v>171</v>
      </c>
      <c r="AU162" s="145" t="s">
        <v>79</v>
      </c>
      <c r="AY162" s="13" t="s">
        <v>170</v>
      </c>
      <c r="BE162" s="146">
        <f t="shared" si="24"/>
        <v>0</v>
      </c>
      <c r="BF162" s="146">
        <f t="shared" si="25"/>
        <v>63.28</v>
      </c>
      <c r="BG162" s="146">
        <f t="shared" si="26"/>
        <v>0</v>
      </c>
      <c r="BH162" s="146">
        <f t="shared" si="27"/>
        <v>0</v>
      </c>
      <c r="BI162" s="146">
        <f t="shared" si="28"/>
        <v>0</v>
      </c>
      <c r="BJ162" s="13" t="s">
        <v>79</v>
      </c>
      <c r="BK162" s="146">
        <f t="shared" si="29"/>
        <v>63.28</v>
      </c>
      <c r="BL162" s="13" t="s">
        <v>227</v>
      </c>
      <c r="BM162" s="145" t="s">
        <v>887</v>
      </c>
    </row>
    <row r="163" spans="2:65" s="1" customFormat="1" ht="49.15" customHeight="1">
      <c r="B163" s="133"/>
      <c r="C163" s="149" t="s">
        <v>277</v>
      </c>
      <c r="D163" s="149" t="s">
        <v>230</v>
      </c>
      <c r="E163" s="150" t="s">
        <v>888</v>
      </c>
      <c r="F163" s="151" t="s">
        <v>889</v>
      </c>
      <c r="G163" s="152" t="s">
        <v>178</v>
      </c>
      <c r="H163" s="153">
        <v>28</v>
      </c>
      <c r="I163" s="154">
        <v>18.670000000000002</v>
      </c>
      <c r="J163" s="154">
        <f t="shared" si="20"/>
        <v>522.76</v>
      </c>
      <c r="K163" s="155"/>
      <c r="L163" s="156"/>
      <c r="M163" s="157" t="s">
        <v>1</v>
      </c>
      <c r="N163" s="158" t="s">
        <v>34</v>
      </c>
      <c r="O163" s="143">
        <v>0</v>
      </c>
      <c r="P163" s="143">
        <f t="shared" si="21"/>
        <v>0</v>
      </c>
      <c r="Q163" s="143">
        <v>0</v>
      </c>
      <c r="R163" s="143">
        <f t="shared" si="22"/>
        <v>0</v>
      </c>
      <c r="S163" s="143">
        <v>0</v>
      </c>
      <c r="T163" s="144">
        <f t="shared" si="23"/>
        <v>0</v>
      </c>
      <c r="AR163" s="145" t="s">
        <v>233</v>
      </c>
      <c r="AT163" s="145" t="s">
        <v>230</v>
      </c>
      <c r="AU163" s="145" t="s">
        <v>79</v>
      </c>
      <c r="AY163" s="13" t="s">
        <v>170</v>
      </c>
      <c r="BE163" s="146">
        <f t="shared" si="24"/>
        <v>0</v>
      </c>
      <c r="BF163" s="146">
        <f t="shared" si="25"/>
        <v>522.76</v>
      </c>
      <c r="BG163" s="146">
        <f t="shared" si="26"/>
        <v>0</v>
      </c>
      <c r="BH163" s="146">
        <f t="shared" si="27"/>
        <v>0</v>
      </c>
      <c r="BI163" s="146">
        <f t="shared" si="28"/>
        <v>0</v>
      </c>
      <c r="BJ163" s="13" t="s">
        <v>79</v>
      </c>
      <c r="BK163" s="146">
        <f t="shared" si="29"/>
        <v>522.76</v>
      </c>
      <c r="BL163" s="13" t="s">
        <v>227</v>
      </c>
      <c r="BM163" s="145" t="s">
        <v>890</v>
      </c>
    </row>
    <row r="164" spans="2:65" s="1" customFormat="1" ht="24.2" customHeight="1">
      <c r="B164" s="133"/>
      <c r="C164" s="134" t="s">
        <v>281</v>
      </c>
      <c r="D164" s="134" t="s">
        <v>171</v>
      </c>
      <c r="E164" s="135" t="s">
        <v>891</v>
      </c>
      <c r="F164" s="136" t="s">
        <v>892</v>
      </c>
      <c r="G164" s="137" t="s">
        <v>218</v>
      </c>
      <c r="H164" s="138">
        <v>0.02</v>
      </c>
      <c r="I164" s="139">
        <v>46.7</v>
      </c>
      <c r="J164" s="139">
        <f t="shared" si="20"/>
        <v>0.93</v>
      </c>
      <c r="K164" s="140"/>
      <c r="L164" s="25"/>
      <c r="M164" s="141" t="s">
        <v>1</v>
      </c>
      <c r="N164" s="142" t="s">
        <v>34</v>
      </c>
      <c r="O164" s="143">
        <v>0</v>
      </c>
      <c r="P164" s="143">
        <f t="shared" si="21"/>
        <v>0</v>
      </c>
      <c r="Q164" s="143">
        <v>0</v>
      </c>
      <c r="R164" s="143">
        <f t="shared" si="22"/>
        <v>0</v>
      </c>
      <c r="S164" s="143">
        <v>0</v>
      </c>
      <c r="T164" s="144">
        <f t="shared" si="23"/>
        <v>0</v>
      </c>
      <c r="AR164" s="145" t="s">
        <v>227</v>
      </c>
      <c r="AT164" s="145" t="s">
        <v>171</v>
      </c>
      <c r="AU164" s="145" t="s">
        <v>79</v>
      </c>
      <c r="AY164" s="13" t="s">
        <v>170</v>
      </c>
      <c r="BE164" s="146">
        <f t="shared" si="24"/>
        <v>0</v>
      </c>
      <c r="BF164" s="146">
        <f t="shared" si="25"/>
        <v>0.93</v>
      </c>
      <c r="BG164" s="146">
        <f t="shared" si="26"/>
        <v>0</v>
      </c>
      <c r="BH164" s="146">
        <f t="shared" si="27"/>
        <v>0</v>
      </c>
      <c r="BI164" s="146">
        <f t="shared" si="28"/>
        <v>0</v>
      </c>
      <c r="BJ164" s="13" t="s">
        <v>79</v>
      </c>
      <c r="BK164" s="146">
        <f t="shared" si="29"/>
        <v>0.93</v>
      </c>
      <c r="BL164" s="13" t="s">
        <v>227</v>
      </c>
      <c r="BM164" s="145" t="s">
        <v>893</v>
      </c>
    </row>
    <row r="165" spans="2:65" s="1" customFormat="1" ht="21.75" customHeight="1">
      <c r="B165" s="133"/>
      <c r="C165" s="134" t="s">
        <v>285</v>
      </c>
      <c r="D165" s="134" t="s">
        <v>171</v>
      </c>
      <c r="E165" s="135" t="s">
        <v>894</v>
      </c>
      <c r="F165" s="136" t="s">
        <v>895</v>
      </c>
      <c r="G165" s="137" t="s">
        <v>323</v>
      </c>
      <c r="H165" s="138">
        <v>19</v>
      </c>
      <c r="I165" s="139">
        <v>0.25994281000000002</v>
      </c>
      <c r="J165" s="139">
        <f t="shared" si="20"/>
        <v>4.9400000000000004</v>
      </c>
      <c r="K165" s="140"/>
      <c r="L165" s="25"/>
      <c r="M165" s="141" t="s">
        <v>1</v>
      </c>
      <c r="N165" s="142" t="s">
        <v>34</v>
      </c>
      <c r="O165" s="143">
        <v>0</v>
      </c>
      <c r="P165" s="143">
        <f t="shared" si="21"/>
        <v>0</v>
      </c>
      <c r="Q165" s="143">
        <v>0</v>
      </c>
      <c r="R165" s="143">
        <f t="shared" si="22"/>
        <v>0</v>
      </c>
      <c r="S165" s="143">
        <v>0</v>
      </c>
      <c r="T165" s="144">
        <f t="shared" si="23"/>
        <v>0</v>
      </c>
      <c r="AR165" s="145" t="s">
        <v>227</v>
      </c>
      <c r="AT165" s="145" t="s">
        <v>171</v>
      </c>
      <c r="AU165" s="145" t="s">
        <v>79</v>
      </c>
      <c r="AY165" s="13" t="s">
        <v>170</v>
      </c>
      <c r="BE165" s="146">
        <f t="shared" si="24"/>
        <v>0</v>
      </c>
      <c r="BF165" s="146">
        <f t="shared" si="25"/>
        <v>4.9400000000000004</v>
      </c>
      <c r="BG165" s="146">
        <f t="shared" si="26"/>
        <v>0</v>
      </c>
      <c r="BH165" s="146">
        <f t="shared" si="27"/>
        <v>0</v>
      </c>
      <c r="BI165" s="146">
        <f t="shared" si="28"/>
        <v>0</v>
      </c>
      <c r="BJ165" s="13" t="s">
        <v>79</v>
      </c>
      <c r="BK165" s="146">
        <f t="shared" si="29"/>
        <v>4.9400000000000004</v>
      </c>
      <c r="BL165" s="13" t="s">
        <v>227</v>
      </c>
      <c r="BM165" s="145" t="s">
        <v>896</v>
      </c>
    </row>
    <row r="166" spans="2:65" s="1" customFormat="1" ht="24.2" customHeight="1">
      <c r="B166" s="133"/>
      <c r="C166" s="134" t="s">
        <v>289</v>
      </c>
      <c r="D166" s="134" t="s">
        <v>171</v>
      </c>
      <c r="E166" s="135" t="s">
        <v>777</v>
      </c>
      <c r="F166" s="136" t="s">
        <v>897</v>
      </c>
      <c r="G166" s="137" t="s">
        <v>323</v>
      </c>
      <c r="H166" s="138">
        <v>19</v>
      </c>
      <c r="I166" s="139">
        <v>0.47539313999999999</v>
      </c>
      <c r="J166" s="139">
        <f t="shared" si="20"/>
        <v>9.0299999999999994</v>
      </c>
      <c r="K166" s="140"/>
      <c r="L166" s="25"/>
      <c r="M166" s="141" t="s">
        <v>1</v>
      </c>
      <c r="N166" s="142" t="s">
        <v>34</v>
      </c>
      <c r="O166" s="143">
        <v>0</v>
      </c>
      <c r="P166" s="143">
        <f t="shared" si="21"/>
        <v>0</v>
      </c>
      <c r="Q166" s="143">
        <v>0</v>
      </c>
      <c r="R166" s="143">
        <f t="shared" si="22"/>
        <v>0</v>
      </c>
      <c r="S166" s="143">
        <v>0</v>
      </c>
      <c r="T166" s="144">
        <f t="shared" si="23"/>
        <v>0</v>
      </c>
      <c r="AR166" s="145" t="s">
        <v>227</v>
      </c>
      <c r="AT166" s="145" t="s">
        <v>171</v>
      </c>
      <c r="AU166" s="145" t="s">
        <v>79</v>
      </c>
      <c r="AY166" s="13" t="s">
        <v>170</v>
      </c>
      <c r="BE166" s="146">
        <f t="shared" si="24"/>
        <v>0</v>
      </c>
      <c r="BF166" s="146">
        <f t="shared" si="25"/>
        <v>9.0299999999999994</v>
      </c>
      <c r="BG166" s="146">
        <f t="shared" si="26"/>
        <v>0</v>
      </c>
      <c r="BH166" s="146">
        <f t="shared" si="27"/>
        <v>0</v>
      </c>
      <c r="BI166" s="146">
        <f t="shared" si="28"/>
        <v>0</v>
      </c>
      <c r="BJ166" s="13" t="s">
        <v>79</v>
      </c>
      <c r="BK166" s="146">
        <f t="shared" si="29"/>
        <v>9.0299999999999994</v>
      </c>
      <c r="BL166" s="13" t="s">
        <v>227</v>
      </c>
      <c r="BM166" s="145" t="s">
        <v>898</v>
      </c>
    </row>
    <row r="167" spans="2:65" s="1" customFormat="1" ht="33" customHeight="1">
      <c r="B167" s="133"/>
      <c r="C167" s="134" t="s">
        <v>293</v>
      </c>
      <c r="D167" s="134" t="s">
        <v>171</v>
      </c>
      <c r="E167" s="135" t="s">
        <v>899</v>
      </c>
      <c r="F167" s="136" t="s">
        <v>900</v>
      </c>
      <c r="G167" s="137" t="s">
        <v>800</v>
      </c>
      <c r="H167" s="138">
        <v>86.5</v>
      </c>
      <c r="I167" s="139">
        <v>1.03</v>
      </c>
      <c r="J167" s="139">
        <f t="shared" si="20"/>
        <v>89.1</v>
      </c>
      <c r="K167" s="140"/>
      <c r="L167" s="25"/>
      <c r="M167" s="141" t="s">
        <v>1</v>
      </c>
      <c r="N167" s="142" t="s">
        <v>34</v>
      </c>
      <c r="O167" s="143">
        <v>0</v>
      </c>
      <c r="P167" s="143">
        <f t="shared" si="21"/>
        <v>0</v>
      </c>
      <c r="Q167" s="143">
        <v>0</v>
      </c>
      <c r="R167" s="143">
        <f t="shared" si="22"/>
        <v>0</v>
      </c>
      <c r="S167" s="143">
        <v>0</v>
      </c>
      <c r="T167" s="144">
        <f t="shared" si="23"/>
        <v>0</v>
      </c>
      <c r="AR167" s="145" t="s">
        <v>227</v>
      </c>
      <c r="AT167" s="145" t="s">
        <v>171</v>
      </c>
      <c r="AU167" s="145" t="s">
        <v>79</v>
      </c>
      <c r="AY167" s="13" t="s">
        <v>170</v>
      </c>
      <c r="BE167" s="146">
        <f t="shared" si="24"/>
        <v>0</v>
      </c>
      <c r="BF167" s="146">
        <f t="shared" si="25"/>
        <v>89.1</v>
      </c>
      <c r="BG167" s="146">
        <f t="shared" si="26"/>
        <v>0</v>
      </c>
      <c r="BH167" s="146">
        <f t="shared" si="27"/>
        <v>0</v>
      </c>
      <c r="BI167" s="146">
        <f t="shared" si="28"/>
        <v>0</v>
      </c>
      <c r="BJ167" s="13" t="s">
        <v>79</v>
      </c>
      <c r="BK167" s="146">
        <f t="shared" si="29"/>
        <v>89.1</v>
      </c>
      <c r="BL167" s="13" t="s">
        <v>227</v>
      </c>
      <c r="BM167" s="145" t="s">
        <v>901</v>
      </c>
    </row>
    <row r="168" spans="2:65" s="11" customFormat="1" ht="22.9" customHeight="1">
      <c r="B168" s="124"/>
      <c r="D168" s="125" t="s">
        <v>67</v>
      </c>
      <c r="E168" s="147" t="s">
        <v>902</v>
      </c>
      <c r="F168" s="147" t="s">
        <v>903</v>
      </c>
      <c r="J168" s="148">
        <f>BK168</f>
        <v>7245.7400000000007</v>
      </c>
      <c r="L168" s="124"/>
      <c r="M168" s="128"/>
      <c r="P168" s="129">
        <f>SUM(P169:P192)</f>
        <v>0</v>
      </c>
      <c r="R168" s="129">
        <f>SUM(R169:R192)</f>
        <v>0</v>
      </c>
      <c r="T168" s="130">
        <f>SUM(T169:T192)</f>
        <v>0</v>
      </c>
      <c r="AR168" s="125" t="s">
        <v>79</v>
      </c>
      <c r="AT168" s="131" t="s">
        <v>67</v>
      </c>
      <c r="AU168" s="131" t="s">
        <v>75</v>
      </c>
      <c r="AY168" s="125" t="s">
        <v>170</v>
      </c>
      <c r="BK168" s="132">
        <f>SUM(BK169:BK192)</f>
        <v>7245.7400000000007</v>
      </c>
    </row>
    <row r="169" spans="2:65" s="1" customFormat="1" ht="24.2" customHeight="1">
      <c r="B169" s="133"/>
      <c r="C169" s="134" t="s">
        <v>297</v>
      </c>
      <c r="D169" s="134" t="s">
        <v>171</v>
      </c>
      <c r="E169" s="135" t="s">
        <v>904</v>
      </c>
      <c r="F169" s="136" t="s">
        <v>905</v>
      </c>
      <c r="G169" s="137" t="s">
        <v>178</v>
      </c>
      <c r="H169" s="138">
        <v>28</v>
      </c>
      <c r="I169" s="139">
        <v>6.32</v>
      </c>
      <c r="J169" s="139">
        <f t="shared" ref="J169:J192" si="30">ROUND(I169*H169,2)</f>
        <v>176.96</v>
      </c>
      <c r="K169" s="140"/>
      <c r="L169" s="25"/>
      <c r="M169" s="141" t="s">
        <v>1</v>
      </c>
      <c r="N169" s="142" t="s">
        <v>34</v>
      </c>
      <c r="O169" s="143">
        <v>0</v>
      </c>
      <c r="P169" s="143">
        <f t="shared" ref="P169:P192" si="31">O169*H169</f>
        <v>0</v>
      </c>
      <c r="Q169" s="143">
        <v>0</v>
      </c>
      <c r="R169" s="143">
        <f t="shared" ref="R169:R192" si="32">Q169*H169</f>
        <v>0</v>
      </c>
      <c r="S169" s="143">
        <v>0</v>
      </c>
      <c r="T169" s="144">
        <f t="shared" ref="T169:T192" si="33">S169*H169</f>
        <v>0</v>
      </c>
      <c r="AR169" s="145" t="s">
        <v>227</v>
      </c>
      <c r="AT169" s="145" t="s">
        <v>171</v>
      </c>
      <c r="AU169" s="145" t="s">
        <v>79</v>
      </c>
      <c r="AY169" s="13" t="s">
        <v>170</v>
      </c>
      <c r="BE169" s="146">
        <f t="shared" ref="BE169:BE192" si="34">IF(N169="základná",J169,0)</f>
        <v>0</v>
      </c>
      <c r="BF169" s="146">
        <f t="shared" ref="BF169:BF192" si="35">IF(N169="znížená",J169,0)</f>
        <v>176.96</v>
      </c>
      <c r="BG169" s="146">
        <f t="shared" ref="BG169:BG192" si="36">IF(N169="zákl. prenesená",J169,0)</f>
        <v>0</v>
      </c>
      <c r="BH169" s="146">
        <f t="shared" ref="BH169:BH192" si="37">IF(N169="zníž. prenesená",J169,0)</f>
        <v>0</v>
      </c>
      <c r="BI169" s="146">
        <f t="shared" ref="BI169:BI192" si="38">IF(N169="nulová",J169,0)</f>
        <v>0</v>
      </c>
      <c r="BJ169" s="13" t="s">
        <v>79</v>
      </c>
      <c r="BK169" s="146">
        <f t="shared" ref="BK169:BK192" si="39">ROUND(I169*H169,2)</f>
        <v>176.96</v>
      </c>
      <c r="BL169" s="13" t="s">
        <v>227</v>
      </c>
      <c r="BM169" s="145" t="s">
        <v>906</v>
      </c>
    </row>
    <row r="170" spans="2:65" s="1" customFormat="1" ht="16.5" customHeight="1">
      <c r="B170" s="133"/>
      <c r="C170" s="134" t="s">
        <v>233</v>
      </c>
      <c r="D170" s="134" t="s">
        <v>171</v>
      </c>
      <c r="E170" s="135" t="s">
        <v>907</v>
      </c>
      <c r="F170" s="136" t="s">
        <v>908</v>
      </c>
      <c r="G170" s="137" t="s">
        <v>178</v>
      </c>
      <c r="H170" s="138">
        <v>27</v>
      </c>
      <c r="I170" s="139">
        <v>5.67</v>
      </c>
      <c r="J170" s="139">
        <f t="shared" si="30"/>
        <v>153.09</v>
      </c>
      <c r="K170" s="140"/>
      <c r="L170" s="25"/>
      <c r="M170" s="141" t="s">
        <v>1</v>
      </c>
      <c r="N170" s="142" t="s">
        <v>34</v>
      </c>
      <c r="O170" s="143">
        <v>0</v>
      </c>
      <c r="P170" s="143">
        <f t="shared" si="31"/>
        <v>0</v>
      </c>
      <c r="Q170" s="143">
        <v>0</v>
      </c>
      <c r="R170" s="143">
        <f t="shared" si="32"/>
        <v>0</v>
      </c>
      <c r="S170" s="143">
        <v>0</v>
      </c>
      <c r="T170" s="144">
        <f t="shared" si="33"/>
        <v>0</v>
      </c>
      <c r="AR170" s="145" t="s">
        <v>227</v>
      </c>
      <c r="AT170" s="145" t="s">
        <v>171</v>
      </c>
      <c r="AU170" s="145" t="s">
        <v>79</v>
      </c>
      <c r="AY170" s="13" t="s">
        <v>170</v>
      </c>
      <c r="BE170" s="146">
        <f t="shared" si="34"/>
        <v>0</v>
      </c>
      <c r="BF170" s="146">
        <f t="shared" si="35"/>
        <v>153.09</v>
      </c>
      <c r="BG170" s="146">
        <f t="shared" si="36"/>
        <v>0</v>
      </c>
      <c r="BH170" s="146">
        <f t="shared" si="37"/>
        <v>0</v>
      </c>
      <c r="BI170" s="146">
        <f t="shared" si="38"/>
        <v>0</v>
      </c>
      <c r="BJ170" s="13" t="s">
        <v>79</v>
      </c>
      <c r="BK170" s="146">
        <f t="shared" si="39"/>
        <v>153.09</v>
      </c>
      <c r="BL170" s="13" t="s">
        <v>227</v>
      </c>
      <c r="BM170" s="145" t="s">
        <v>909</v>
      </c>
    </row>
    <row r="171" spans="2:65" s="1" customFormat="1" ht="24.2" customHeight="1">
      <c r="B171" s="133"/>
      <c r="C171" s="134" t="s">
        <v>304</v>
      </c>
      <c r="D171" s="134" t="s">
        <v>171</v>
      </c>
      <c r="E171" s="135" t="s">
        <v>910</v>
      </c>
      <c r="F171" s="136" t="s">
        <v>911</v>
      </c>
      <c r="G171" s="137" t="s">
        <v>178</v>
      </c>
      <c r="H171" s="138">
        <v>27</v>
      </c>
      <c r="I171" s="139">
        <v>2.62</v>
      </c>
      <c r="J171" s="139">
        <f t="shared" si="30"/>
        <v>70.739999999999995</v>
      </c>
      <c r="K171" s="140"/>
      <c r="L171" s="25"/>
      <c r="M171" s="141" t="s">
        <v>1</v>
      </c>
      <c r="N171" s="142" t="s">
        <v>34</v>
      </c>
      <c r="O171" s="143">
        <v>0</v>
      </c>
      <c r="P171" s="143">
        <f t="shared" si="31"/>
        <v>0</v>
      </c>
      <c r="Q171" s="143">
        <v>0</v>
      </c>
      <c r="R171" s="143">
        <f t="shared" si="32"/>
        <v>0</v>
      </c>
      <c r="S171" s="143">
        <v>0</v>
      </c>
      <c r="T171" s="144">
        <f t="shared" si="33"/>
        <v>0</v>
      </c>
      <c r="AR171" s="145" t="s">
        <v>227</v>
      </c>
      <c r="AT171" s="145" t="s">
        <v>171</v>
      </c>
      <c r="AU171" s="145" t="s">
        <v>79</v>
      </c>
      <c r="AY171" s="13" t="s">
        <v>170</v>
      </c>
      <c r="BE171" s="146">
        <f t="shared" si="34"/>
        <v>0</v>
      </c>
      <c r="BF171" s="146">
        <f t="shared" si="35"/>
        <v>70.739999999999995</v>
      </c>
      <c r="BG171" s="146">
        <f t="shared" si="36"/>
        <v>0</v>
      </c>
      <c r="BH171" s="146">
        <f t="shared" si="37"/>
        <v>0</v>
      </c>
      <c r="BI171" s="146">
        <f t="shared" si="38"/>
        <v>0</v>
      </c>
      <c r="BJ171" s="13" t="s">
        <v>79</v>
      </c>
      <c r="BK171" s="146">
        <f t="shared" si="39"/>
        <v>70.739999999999995</v>
      </c>
      <c r="BL171" s="13" t="s">
        <v>227</v>
      </c>
      <c r="BM171" s="145" t="s">
        <v>912</v>
      </c>
    </row>
    <row r="172" spans="2:65" s="1" customFormat="1" ht="24.2" customHeight="1">
      <c r="B172" s="133"/>
      <c r="C172" s="134" t="s">
        <v>308</v>
      </c>
      <c r="D172" s="134" t="s">
        <v>171</v>
      </c>
      <c r="E172" s="135" t="s">
        <v>913</v>
      </c>
      <c r="F172" s="136" t="s">
        <v>914</v>
      </c>
      <c r="G172" s="137" t="s">
        <v>178</v>
      </c>
      <c r="H172" s="138">
        <v>5</v>
      </c>
      <c r="I172" s="139">
        <v>12.53</v>
      </c>
      <c r="J172" s="139">
        <f t="shared" si="30"/>
        <v>62.65</v>
      </c>
      <c r="K172" s="140"/>
      <c r="L172" s="25"/>
      <c r="M172" s="141" t="s">
        <v>1</v>
      </c>
      <c r="N172" s="142" t="s">
        <v>34</v>
      </c>
      <c r="O172" s="143">
        <v>0</v>
      </c>
      <c r="P172" s="143">
        <f t="shared" si="31"/>
        <v>0</v>
      </c>
      <c r="Q172" s="143">
        <v>0</v>
      </c>
      <c r="R172" s="143">
        <f t="shared" si="32"/>
        <v>0</v>
      </c>
      <c r="S172" s="143">
        <v>0</v>
      </c>
      <c r="T172" s="144">
        <f t="shared" si="33"/>
        <v>0</v>
      </c>
      <c r="AR172" s="145" t="s">
        <v>227</v>
      </c>
      <c r="AT172" s="145" t="s">
        <v>171</v>
      </c>
      <c r="AU172" s="145" t="s">
        <v>79</v>
      </c>
      <c r="AY172" s="13" t="s">
        <v>170</v>
      </c>
      <c r="BE172" s="146">
        <f t="shared" si="34"/>
        <v>0</v>
      </c>
      <c r="BF172" s="146">
        <f t="shared" si="35"/>
        <v>62.65</v>
      </c>
      <c r="BG172" s="146">
        <f t="shared" si="36"/>
        <v>0</v>
      </c>
      <c r="BH172" s="146">
        <f t="shared" si="37"/>
        <v>0</v>
      </c>
      <c r="BI172" s="146">
        <f t="shared" si="38"/>
        <v>0</v>
      </c>
      <c r="BJ172" s="13" t="s">
        <v>79</v>
      </c>
      <c r="BK172" s="146">
        <f t="shared" si="39"/>
        <v>62.65</v>
      </c>
      <c r="BL172" s="13" t="s">
        <v>227</v>
      </c>
      <c r="BM172" s="145" t="s">
        <v>915</v>
      </c>
    </row>
    <row r="173" spans="2:65" s="1" customFormat="1" ht="24.2" customHeight="1">
      <c r="B173" s="133"/>
      <c r="C173" s="149" t="s">
        <v>310</v>
      </c>
      <c r="D173" s="149" t="s">
        <v>230</v>
      </c>
      <c r="E173" s="150" t="s">
        <v>916</v>
      </c>
      <c r="F173" s="151" t="s">
        <v>917</v>
      </c>
      <c r="G173" s="152" t="s">
        <v>178</v>
      </c>
      <c r="H173" s="153">
        <v>1</v>
      </c>
      <c r="I173" s="154">
        <v>95.28</v>
      </c>
      <c r="J173" s="154">
        <f t="shared" si="30"/>
        <v>95.28</v>
      </c>
      <c r="K173" s="155"/>
      <c r="L173" s="156"/>
      <c r="M173" s="157" t="s">
        <v>1</v>
      </c>
      <c r="N173" s="158" t="s">
        <v>34</v>
      </c>
      <c r="O173" s="143">
        <v>0</v>
      </c>
      <c r="P173" s="143">
        <f t="shared" si="31"/>
        <v>0</v>
      </c>
      <c r="Q173" s="143">
        <v>0</v>
      </c>
      <c r="R173" s="143">
        <f t="shared" si="32"/>
        <v>0</v>
      </c>
      <c r="S173" s="143">
        <v>0</v>
      </c>
      <c r="T173" s="144">
        <f t="shared" si="33"/>
        <v>0</v>
      </c>
      <c r="AR173" s="145" t="s">
        <v>233</v>
      </c>
      <c r="AT173" s="145" t="s">
        <v>230</v>
      </c>
      <c r="AU173" s="145" t="s">
        <v>79</v>
      </c>
      <c r="AY173" s="13" t="s">
        <v>170</v>
      </c>
      <c r="BE173" s="146">
        <f t="shared" si="34"/>
        <v>0</v>
      </c>
      <c r="BF173" s="146">
        <f t="shared" si="35"/>
        <v>95.28</v>
      </c>
      <c r="BG173" s="146">
        <f t="shared" si="36"/>
        <v>0</v>
      </c>
      <c r="BH173" s="146">
        <f t="shared" si="37"/>
        <v>0</v>
      </c>
      <c r="BI173" s="146">
        <f t="shared" si="38"/>
        <v>0</v>
      </c>
      <c r="BJ173" s="13" t="s">
        <v>79</v>
      </c>
      <c r="BK173" s="146">
        <f t="shared" si="39"/>
        <v>95.28</v>
      </c>
      <c r="BL173" s="13" t="s">
        <v>227</v>
      </c>
      <c r="BM173" s="145" t="s">
        <v>918</v>
      </c>
    </row>
    <row r="174" spans="2:65" s="1" customFormat="1" ht="44.25" customHeight="1">
      <c r="B174" s="133"/>
      <c r="C174" s="149" t="s">
        <v>312</v>
      </c>
      <c r="D174" s="149" t="s">
        <v>230</v>
      </c>
      <c r="E174" s="150" t="s">
        <v>919</v>
      </c>
      <c r="F174" s="151" t="s">
        <v>920</v>
      </c>
      <c r="G174" s="152" t="s">
        <v>178</v>
      </c>
      <c r="H174" s="153">
        <v>4</v>
      </c>
      <c r="I174" s="154">
        <v>121.23</v>
      </c>
      <c r="J174" s="154">
        <f t="shared" si="30"/>
        <v>484.92</v>
      </c>
      <c r="K174" s="155"/>
      <c r="L174" s="156"/>
      <c r="M174" s="157" t="s">
        <v>1</v>
      </c>
      <c r="N174" s="158" t="s">
        <v>34</v>
      </c>
      <c r="O174" s="143">
        <v>0</v>
      </c>
      <c r="P174" s="143">
        <f t="shared" si="31"/>
        <v>0</v>
      </c>
      <c r="Q174" s="143">
        <v>0</v>
      </c>
      <c r="R174" s="143">
        <f t="shared" si="32"/>
        <v>0</v>
      </c>
      <c r="S174" s="143">
        <v>0</v>
      </c>
      <c r="T174" s="144">
        <f t="shared" si="33"/>
        <v>0</v>
      </c>
      <c r="AR174" s="145" t="s">
        <v>233</v>
      </c>
      <c r="AT174" s="145" t="s">
        <v>230</v>
      </c>
      <c r="AU174" s="145" t="s">
        <v>79</v>
      </c>
      <c r="AY174" s="13" t="s">
        <v>170</v>
      </c>
      <c r="BE174" s="146">
        <f t="shared" si="34"/>
        <v>0</v>
      </c>
      <c r="BF174" s="146">
        <f t="shared" si="35"/>
        <v>484.92</v>
      </c>
      <c r="BG174" s="146">
        <f t="shared" si="36"/>
        <v>0</v>
      </c>
      <c r="BH174" s="146">
        <f t="shared" si="37"/>
        <v>0</v>
      </c>
      <c r="BI174" s="146">
        <f t="shared" si="38"/>
        <v>0</v>
      </c>
      <c r="BJ174" s="13" t="s">
        <v>79</v>
      </c>
      <c r="BK174" s="146">
        <f t="shared" si="39"/>
        <v>484.92</v>
      </c>
      <c r="BL174" s="13" t="s">
        <v>227</v>
      </c>
      <c r="BM174" s="145" t="s">
        <v>921</v>
      </c>
    </row>
    <row r="175" spans="2:65" s="1" customFormat="1" ht="24.2" customHeight="1">
      <c r="B175" s="133"/>
      <c r="C175" s="134" t="s">
        <v>316</v>
      </c>
      <c r="D175" s="134" t="s">
        <v>171</v>
      </c>
      <c r="E175" s="135" t="s">
        <v>922</v>
      </c>
      <c r="F175" s="136" t="s">
        <v>923</v>
      </c>
      <c r="G175" s="137" t="s">
        <v>178</v>
      </c>
      <c r="H175" s="138">
        <v>4</v>
      </c>
      <c r="I175" s="139">
        <v>13.9</v>
      </c>
      <c r="J175" s="139">
        <f t="shared" si="30"/>
        <v>55.6</v>
      </c>
      <c r="K175" s="140"/>
      <c r="L175" s="25"/>
      <c r="M175" s="141" t="s">
        <v>1</v>
      </c>
      <c r="N175" s="142" t="s">
        <v>34</v>
      </c>
      <c r="O175" s="143">
        <v>0</v>
      </c>
      <c r="P175" s="143">
        <f t="shared" si="31"/>
        <v>0</v>
      </c>
      <c r="Q175" s="143">
        <v>0</v>
      </c>
      <c r="R175" s="143">
        <f t="shared" si="32"/>
        <v>0</v>
      </c>
      <c r="S175" s="143">
        <v>0</v>
      </c>
      <c r="T175" s="144">
        <f t="shared" si="33"/>
        <v>0</v>
      </c>
      <c r="AR175" s="145" t="s">
        <v>227</v>
      </c>
      <c r="AT175" s="145" t="s">
        <v>171</v>
      </c>
      <c r="AU175" s="145" t="s">
        <v>79</v>
      </c>
      <c r="AY175" s="13" t="s">
        <v>170</v>
      </c>
      <c r="BE175" s="146">
        <f t="shared" si="34"/>
        <v>0</v>
      </c>
      <c r="BF175" s="146">
        <f t="shared" si="35"/>
        <v>55.6</v>
      </c>
      <c r="BG175" s="146">
        <f t="shared" si="36"/>
        <v>0</v>
      </c>
      <c r="BH175" s="146">
        <f t="shared" si="37"/>
        <v>0</v>
      </c>
      <c r="BI175" s="146">
        <f t="shared" si="38"/>
        <v>0</v>
      </c>
      <c r="BJ175" s="13" t="s">
        <v>79</v>
      </c>
      <c r="BK175" s="146">
        <f t="shared" si="39"/>
        <v>55.6</v>
      </c>
      <c r="BL175" s="13" t="s">
        <v>227</v>
      </c>
      <c r="BM175" s="145" t="s">
        <v>924</v>
      </c>
    </row>
    <row r="176" spans="2:65" s="1" customFormat="1" ht="44.25" customHeight="1">
      <c r="B176" s="133"/>
      <c r="C176" s="149" t="s">
        <v>320</v>
      </c>
      <c r="D176" s="149" t="s">
        <v>230</v>
      </c>
      <c r="E176" s="150" t="s">
        <v>925</v>
      </c>
      <c r="F176" s="151" t="s">
        <v>926</v>
      </c>
      <c r="G176" s="152" t="s">
        <v>178</v>
      </c>
      <c r="H176" s="153">
        <v>2</v>
      </c>
      <c r="I176" s="154">
        <v>173.61</v>
      </c>
      <c r="J176" s="154">
        <f t="shared" si="30"/>
        <v>347.22</v>
      </c>
      <c r="K176" s="155"/>
      <c r="L176" s="156"/>
      <c r="M176" s="157" t="s">
        <v>1</v>
      </c>
      <c r="N176" s="158" t="s">
        <v>34</v>
      </c>
      <c r="O176" s="143">
        <v>0</v>
      </c>
      <c r="P176" s="143">
        <f t="shared" si="31"/>
        <v>0</v>
      </c>
      <c r="Q176" s="143">
        <v>0</v>
      </c>
      <c r="R176" s="143">
        <f t="shared" si="32"/>
        <v>0</v>
      </c>
      <c r="S176" s="143">
        <v>0</v>
      </c>
      <c r="T176" s="144">
        <f t="shared" si="33"/>
        <v>0</v>
      </c>
      <c r="AR176" s="145" t="s">
        <v>233</v>
      </c>
      <c r="AT176" s="145" t="s">
        <v>230</v>
      </c>
      <c r="AU176" s="145" t="s">
        <v>79</v>
      </c>
      <c r="AY176" s="13" t="s">
        <v>170</v>
      </c>
      <c r="BE176" s="146">
        <f t="shared" si="34"/>
        <v>0</v>
      </c>
      <c r="BF176" s="146">
        <f t="shared" si="35"/>
        <v>347.22</v>
      </c>
      <c r="BG176" s="146">
        <f t="shared" si="36"/>
        <v>0</v>
      </c>
      <c r="BH176" s="146">
        <f t="shared" si="37"/>
        <v>0</v>
      </c>
      <c r="BI176" s="146">
        <f t="shared" si="38"/>
        <v>0</v>
      </c>
      <c r="BJ176" s="13" t="s">
        <v>79</v>
      </c>
      <c r="BK176" s="146">
        <f t="shared" si="39"/>
        <v>347.22</v>
      </c>
      <c r="BL176" s="13" t="s">
        <v>227</v>
      </c>
      <c r="BM176" s="145" t="s">
        <v>927</v>
      </c>
    </row>
    <row r="177" spans="2:65" s="1" customFormat="1" ht="44.25" customHeight="1">
      <c r="B177" s="133"/>
      <c r="C177" s="149" t="s">
        <v>327</v>
      </c>
      <c r="D177" s="149" t="s">
        <v>230</v>
      </c>
      <c r="E177" s="150" t="s">
        <v>928</v>
      </c>
      <c r="F177" s="151" t="s">
        <v>929</v>
      </c>
      <c r="G177" s="152" t="s">
        <v>178</v>
      </c>
      <c r="H177" s="153">
        <v>2</v>
      </c>
      <c r="I177" s="154">
        <v>164.3</v>
      </c>
      <c r="J177" s="154">
        <f t="shared" si="30"/>
        <v>328.6</v>
      </c>
      <c r="K177" s="155"/>
      <c r="L177" s="156"/>
      <c r="M177" s="157" t="s">
        <v>1</v>
      </c>
      <c r="N177" s="158" t="s">
        <v>34</v>
      </c>
      <c r="O177" s="143">
        <v>0</v>
      </c>
      <c r="P177" s="143">
        <f t="shared" si="31"/>
        <v>0</v>
      </c>
      <c r="Q177" s="143">
        <v>0</v>
      </c>
      <c r="R177" s="143">
        <f t="shared" si="32"/>
        <v>0</v>
      </c>
      <c r="S177" s="143">
        <v>0</v>
      </c>
      <c r="T177" s="144">
        <f t="shared" si="33"/>
        <v>0</v>
      </c>
      <c r="AR177" s="145" t="s">
        <v>233</v>
      </c>
      <c r="AT177" s="145" t="s">
        <v>230</v>
      </c>
      <c r="AU177" s="145" t="s">
        <v>79</v>
      </c>
      <c r="AY177" s="13" t="s">
        <v>170</v>
      </c>
      <c r="BE177" s="146">
        <f t="shared" si="34"/>
        <v>0</v>
      </c>
      <c r="BF177" s="146">
        <f t="shared" si="35"/>
        <v>328.6</v>
      </c>
      <c r="BG177" s="146">
        <f t="shared" si="36"/>
        <v>0</v>
      </c>
      <c r="BH177" s="146">
        <f t="shared" si="37"/>
        <v>0</v>
      </c>
      <c r="BI177" s="146">
        <f t="shared" si="38"/>
        <v>0</v>
      </c>
      <c r="BJ177" s="13" t="s">
        <v>79</v>
      </c>
      <c r="BK177" s="146">
        <f t="shared" si="39"/>
        <v>328.6</v>
      </c>
      <c r="BL177" s="13" t="s">
        <v>227</v>
      </c>
      <c r="BM177" s="145" t="s">
        <v>930</v>
      </c>
    </row>
    <row r="178" spans="2:65" s="1" customFormat="1" ht="33" customHeight="1">
      <c r="B178" s="133"/>
      <c r="C178" s="134" t="s">
        <v>331</v>
      </c>
      <c r="D178" s="134" t="s">
        <v>171</v>
      </c>
      <c r="E178" s="135" t="s">
        <v>931</v>
      </c>
      <c r="F178" s="136" t="s">
        <v>932</v>
      </c>
      <c r="G178" s="137" t="s">
        <v>178</v>
      </c>
      <c r="H178" s="138">
        <v>7</v>
      </c>
      <c r="I178" s="139">
        <v>14.22</v>
      </c>
      <c r="J178" s="139">
        <f t="shared" si="30"/>
        <v>99.54</v>
      </c>
      <c r="K178" s="140"/>
      <c r="L178" s="25"/>
      <c r="M178" s="141" t="s">
        <v>1</v>
      </c>
      <c r="N178" s="142" t="s">
        <v>34</v>
      </c>
      <c r="O178" s="143">
        <v>0</v>
      </c>
      <c r="P178" s="143">
        <f t="shared" si="31"/>
        <v>0</v>
      </c>
      <c r="Q178" s="143">
        <v>0</v>
      </c>
      <c r="R178" s="143">
        <f t="shared" si="32"/>
        <v>0</v>
      </c>
      <c r="S178" s="143">
        <v>0</v>
      </c>
      <c r="T178" s="144">
        <f t="shared" si="33"/>
        <v>0</v>
      </c>
      <c r="AR178" s="145" t="s">
        <v>227</v>
      </c>
      <c r="AT178" s="145" t="s">
        <v>171</v>
      </c>
      <c r="AU178" s="145" t="s">
        <v>79</v>
      </c>
      <c r="AY178" s="13" t="s">
        <v>170</v>
      </c>
      <c r="BE178" s="146">
        <f t="shared" si="34"/>
        <v>0</v>
      </c>
      <c r="BF178" s="146">
        <f t="shared" si="35"/>
        <v>99.54</v>
      </c>
      <c r="BG178" s="146">
        <f t="shared" si="36"/>
        <v>0</v>
      </c>
      <c r="BH178" s="146">
        <f t="shared" si="37"/>
        <v>0</v>
      </c>
      <c r="BI178" s="146">
        <f t="shared" si="38"/>
        <v>0</v>
      </c>
      <c r="BJ178" s="13" t="s">
        <v>79</v>
      </c>
      <c r="BK178" s="146">
        <f t="shared" si="39"/>
        <v>99.54</v>
      </c>
      <c r="BL178" s="13" t="s">
        <v>227</v>
      </c>
      <c r="BM178" s="145" t="s">
        <v>933</v>
      </c>
    </row>
    <row r="179" spans="2:65" s="1" customFormat="1" ht="44.25" customHeight="1">
      <c r="B179" s="133"/>
      <c r="C179" s="149" t="s">
        <v>469</v>
      </c>
      <c r="D179" s="149" t="s">
        <v>230</v>
      </c>
      <c r="E179" s="150" t="s">
        <v>934</v>
      </c>
      <c r="F179" s="151" t="s">
        <v>935</v>
      </c>
      <c r="G179" s="152" t="s">
        <v>178</v>
      </c>
      <c r="H179" s="153">
        <v>4</v>
      </c>
      <c r="I179" s="154">
        <v>182.01</v>
      </c>
      <c r="J179" s="154">
        <f t="shared" si="30"/>
        <v>728.04</v>
      </c>
      <c r="K179" s="155"/>
      <c r="L179" s="156"/>
      <c r="M179" s="157" t="s">
        <v>1</v>
      </c>
      <c r="N179" s="158" t="s">
        <v>34</v>
      </c>
      <c r="O179" s="143">
        <v>0</v>
      </c>
      <c r="P179" s="143">
        <f t="shared" si="31"/>
        <v>0</v>
      </c>
      <c r="Q179" s="143">
        <v>0</v>
      </c>
      <c r="R179" s="143">
        <f t="shared" si="32"/>
        <v>0</v>
      </c>
      <c r="S179" s="143">
        <v>0</v>
      </c>
      <c r="T179" s="144">
        <f t="shared" si="33"/>
        <v>0</v>
      </c>
      <c r="AR179" s="145" t="s">
        <v>233</v>
      </c>
      <c r="AT179" s="145" t="s">
        <v>230</v>
      </c>
      <c r="AU179" s="145" t="s">
        <v>79</v>
      </c>
      <c r="AY179" s="13" t="s">
        <v>170</v>
      </c>
      <c r="BE179" s="146">
        <f t="shared" si="34"/>
        <v>0</v>
      </c>
      <c r="BF179" s="146">
        <f t="shared" si="35"/>
        <v>728.04</v>
      </c>
      <c r="BG179" s="146">
        <f t="shared" si="36"/>
        <v>0</v>
      </c>
      <c r="BH179" s="146">
        <f t="shared" si="37"/>
        <v>0</v>
      </c>
      <c r="BI179" s="146">
        <f t="shared" si="38"/>
        <v>0</v>
      </c>
      <c r="BJ179" s="13" t="s">
        <v>79</v>
      </c>
      <c r="BK179" s="146">
        <f t="shared" si="39"/>
        <v>728.04</v>
      </c>
      <c r="BL179" s="13" t="s">
        <v>227</v>
      </c>
      <c r="BM179" s="145" t="s">
        <v>936</v>
      </c>
    </row>
    <row r="180" spans="2:65" s="1" customFormat="1" ht="44.25" customHeight="1">
      <c r="B180" s="133"/>
      <c r="C180" s="149" t="s">
        <v>475</v>
      </c>
      <c r="D180" s="149" t="s">
        <v>230</v>
      </c>
      <c r="E180" s="150" t="s">
        <v>937</v>
      </c>
      <c r="F180" s="151" t="s">
        <v>938</v>
      </c>
      <c r="G180" s="152" t="s">
        <v>178</v>
      </c>
      <c r="H180" s="153">
        <v>3</v>
      </c>
      <c r="I180" s="154">
        <v>239.28</v>
      </c>
      <c r="J180" s="154">
        <f t="shared" si="30"/>
        <v>717.84</v>
      </c>
      <c r="K180" s="155"/>
      <c r="L180" s="156"/>
      <c r="M180" s="157" t="s">
        <v>1</v>
      </c>
      <c r="N180" s="158" t="s">
        <v>34</v>
      </c>
      <c r="O180" s="143">
        <v>0</v>
      </c>
      <c r="P180" s="143">
        <f t="shared" si="31"/>
        <v>0</v>
      </c>
      <c r="Q180" s="143">
        <v>0</v>
      </c>
      <c r="R180" s="143">
        <f t="shared" si="32"/>
        <v>0</v>
      </c>
      <c r="S180" s="143">
        <v>0</v>
      </c>
      <c r="T180" s="144">
        <f t="shared" si="33"/>
        <v>0</v>
      </c>
      <c r="AR180" s="145" t="s">
        <v>233</v>
      </c>
      <c r="AT180" s="145" t="s">
        <v>230</v>
      </c>
      <c r="AU180" s="145" t="s">
        <v>79</v>
      </c>
      <c r="AY180" s="13" t="s">
        <v>170</v>
      </c>
      <c r="BE180" s="146">
        <f t="shared" si="34"/>
        <v>0</v>
      </c>
      <c r="BF180" s="146">
        <f t="shared" si="35"/>
        <v>717.84</v>
      </c>
      <c r="BG180" s="146">
        <f t="shared" si="36"/>
        <v>0</v>
      </c>
      <c r="BH180" s="146">
        <f t="shared" si="37"/>
        <v>0</v>
      </c>
      <c r="BI180" s="146">
        <f t="shared" si="38"/>
        <v>0</v>
      </c>
      <c r="BJ180" s="13" t="s">
        <v>79</v>
      </c>
      <c r="BK180" s="146">
        <f t="shared" si="39"/>
        <v>717.84</v>
      </c>
      <c r="BL180" s="13" t="s">
        <v>227</v>
      </c>
      <c r="BM180" s="145" t="s">
        <v>939</v>
      </c>
    </row>
    <row r="181" spans="2:65" s="1" customFormat="1" ht="33" customHeight="1">
      <c r="B181" s="133"/>
      <c r="C181" s="134" t="s">
        <v>730</v>
      </c>
      <c r="D181" s="134" t="s">
        <v>171</v>
      </c>
      <c r="E181" s="135" t="s">
        <v>940</v>
      </c>
      <c r="F181" s="136" t="s">
        <v>941</v>
      </c>
      <c r="G181" s="137" t="s">
        <v>178</v>
      </c>
      <c r="H181" s="138">
        <v>11</v>
      </c>
      <c r="I181" s="139">
        <v>17.149999999999999</v>
      </c>
      <c r="J181" s="139">
        <f t="shared" si="30"/>
        <v>188.65</v>
      </c>
      <c r="K181" s="140"/>
      <c r="L181" s="25"/>
      <c r="M181" s="141" t="s">
        <v>1</v>
      </c>
      <c r="N181" s="142" t="s">
        <v>34</v>
      </c>
      <c r="O181" s="143">
        <v>0</v>
      </c>
      <c r="P181" s="143">
        <f t="shared" si="31"/>
        <v>0</v>
      </c>
      <c r="Q181" s="143">
        <v>0</v>
      </c>
      <c r="R181" s="143">
        <f t="shared" si="32"/>
        <v>0</v>
      </c>
      <c r="S181" s="143">
        <v>0</v>
      </c>
      <c r="T181" s="144">
        <f t="shared" si="33"/>
        <v>0</v>
      </c>
      <c r="AR181" s="145" t="s">
        <v>227</v>
      </c>
      <c r="AT181" s="145" t="s">
        <v>171</v>
      </c>
      <c r="AU181" s="145" t="s">
        <v>79</v>
      </c>
      <c r="AY181" s="13" t="s">
        <v>170</v>
      </c>
      <c r="BE181" s="146">
        <f t="shared" si="34"/>
        <v>0</v>
      </c>
      <c r="BF181" s="146">
        <f t="shared" si="35"/>
        <v>188.65</v>
      </c>
      <c r="BG181" s="146">
        <f t="shared" si="36"/>
        <v>0</v>
      </c>
      <c r="BH181" s="146">
        <f t="shared" si="37"/>
        <v>0</v>
      </c>
      <c r="BI181" s="146">
        <f t="shared" si="38"/>
        <v>0</v>
      </c>
      <c r="BJ181" s="13" t="s">
        <v>79</v>
      </c>
      <c r="BK181" s="146">
        <f t="shared" si="39"/>
        <v>188.65</v>
      </c>
      <c r="BL181" s="13" t="s">
        <v>227</v>
      </c>
      <c r="BM181" s="145" t="s">
        <v>942</v>
      </c>
    </row>
    <row r="182" spans="2:65" s="1" customFormat="1" ht="44.25" customHeight="1">
      <c r="B182" s="133"/>
      <c r="C182" s="149" t="s">
        <v>736</v>
      </c>
      <c r="D182" s="149" t="s">
        <v>230</v>
      </c>
      <c r="E182" s="150" t="s">
        <v>943</v>
      </c>
      <c r="F182" s="151" t="s">
        <v>944</v>
      </c>
      <c r="G182" s="152" t="s">
        <v>178</v>
      </c>
      <c r="H182" s="153">
        <v>10</v>
      </c>
      <c r="I182" s="154">
        <v>237.7</v>
      </c>
      <c r="J182" s="154">
        <f t="shared" si="30"/>
        <v>2377</v>
      </c>
      <c r="K182" s="155"/>
      <c r="L182" s="156"/>
      <c r="M182" s="157" t="s">
        <v>1</v>
      </c>
      <c r="N182" s="158" t="s">
        <v>34</v>
      </c>
      <c r="O182" s="143">
        <v>0</v>
      </c>
      <c r="P182" s="143">
        <f t="shared" si="31"/>
        <v>0</v>
      </c>
      <c r="Q182" s="143">
        <v>0</v>
      </c>
      <c r="R182" s="143">
        <f t="shared" si="32"/>
        <v>0</v>
      </c>
      <c r="S182" s="143">
        <v>0</v>
      </c>
      <c r="T182" s="144">
        <f t="shared" si="33"/>
        <v>0</v>
      </c>
      <c r="AR182" s="145" t="s">
        <v>233</v>
      </c>
      <c r="AT182" s="145" t="s">
        <v>230</v>
      </c>
      <c r="AU182" s="145" t="s">
        <v>79</v>
      </c>
      <c r="AY182" s="13" t="s">
        <v>170</v>
      </c>
      <c r="BE182" s="146">
        <f t="shared" si="34"/>
        <v>0</v>
      </c>
      <c r="BF182" s="146">
        <f t="shared" si="35"/>
        <v>2377</v>
      </c>
      <c r="BG182" s="146">
        <f t="shared" si="36"/>
        <v>0</v>
      </c>
      <c r="BH182" s="146">
        <f t="shared" si="37"/>
        <v>0</v>
      </c>
      <c r="BI182" s="146">
        <f t="shared" si="38"/>
        <v>0</v>
      </c>
      <c r="BJ182" s="13" t="s">
        <v>79</v>
      </c>
      <c r="BK182" s="146">
        <f t="shared" si="39"/>
        <v>2377</v>
      </c>
      <c r="BL182" s="13" t="s">
        <v>227</v>
      </c>
      <c r="BM182" s="145" t="s">
        <v>945</v>
      </c>
    </row>
    <row r="183" spans="2:65" s="1" customFormat="1" ht="44.25" customHeight="1">
      <c r="B183" s="133"/>
      <c r="C183" s="149" t="s">
        <v>740</v>
      </c>
      <c r="D183" s="149" t="s">
        <v>230</v>
      </c>
      <c r="E183" s="150" t="s">
        <v>946</v>
      </c>
      <c r="F183" s="151" t="s">
        <v>947</v>
      </c>
      <c r="G183" s="152" t="s">
        <v>178</v>
      </c>
      <c r="H183" s="153">
        <v>1</v>
      </c>
      <c r="I183" s="154">
        <v>297.38</v>
      </c>
      <c r="J183" s="154">
        <f t="shared" si="30"/>
        <v>297.38</v>
      </c>
      <c r="K183" s="155"/>
      <c r="L183" s="156"/>
      <c r="M183" s="157" t="s">
        <v>1</v>
      </c>
      <c r="N183" s="158" t="s">
        <v>34</v>
      </c>
      <c r="O183" s="143">
        <v>0</v>
      </c>
      <c r="P183" s="143">
        <f t="shared" si="31"/>
        <v>0</v>
      </c>
      <c r="Q183" s="143">
        <v>0</v>
      </c>
      <c r="R183" s="143">
        <f t="shared" si="32"/>
        <v>0</v>
      </c>
      <c r="S183" s="143">
        <v>0</v>
      </c>
      <c r="T183" s="144">
        <f t="shared" si="33"/>
        <v>0</v>
      </c>
      <c r="AR183" s="145" t="s">
        <v>233</v>
      </c>
      <c r="AT183" s="145" t="s">
        <v>230</v>
      </c>
      <c r="AU183" s="145" t="s">
        <v>79</v>
      </c>
      <c r="AY183" s="13" t="s">
        <v>170</v>
      </c>
      <c r="BE183" s="146">
        <f t="shared" si="34"/>
        <v>0</v>
      </c>
      <c r="BF183" s="146">
        <f t="shared" si="35"/>
        <v>297.38</v>
      </c>
      <c r="BG183" s="146">
        <f t="shared" si="36"/>
        <v>0</v>
      </c>
      <c r="BH183" s="146">
        <f t="shared" si="37"/>
        <v>0</v>
      </c>
      <c r="BI183" s="146">
        <f t="shared" si="38"/>
        <v>0</v>
      </c>
      <c r="BJ183" s="13" t="s">
        <v>79</v>
      </c>
      <c r="BK183" s="146">
        <f t="shared" si="39"/>
        <v>297.38</v>
      </c>
      <c r="BL183" s="13" t="s">
        <v>227</v>
      </c>
      <c r="BM183" s="145" t="s">
        <v>948</v>
      </c>
    </row>
    <row r="184" spans="2:65" s="1" customFormat="1" ht="24.2" customHeight="1">
      <c r="B184" s="133"/>
      <c r="C184" s="134" t="s">
        <v>744</v>
      </c>
      <c r="D184" s="134" t="s">
        <v>171</v>
      </c>
      <c r="E184" s="135" t="s">
        <v>949</v>
      </c>
      <c r="F184" s="136" t="s">
        <v>950</v>
      </c>
      <c r="G184" s="137" t="s">
        <v>178</v>
      </c>
      <c r="H184" s="138">
        <v>28</v>
      </c>
      <c r="I184" s="139">
        <v>11.06</v>
      </c>
      <c r="J184" s="139">
        <f t="shared" si="30"/>
        <v>309.68</v>
      </c>
      <c r="K184" s="140"/>
      <c r="L184" s="25"/>
      <c r="M184" s="141" t="s">
        <v>1</v>
      </c>
      <c r="N184" s="142" t="s">
        <v>34</v>
      </c>
      <c r="O184" s="143">
        <v>0</v>
      </c>
      <c r="P184" s="143">
        <f t="shared" si="31"/>
        <v>0</v>
      </c>
      <c r="Q184" s="143">
        <v>0</v>
      </c>
      <c r="R184" s="143">
        <f t="shared" si="32"/>
        <v>0</v>
      </c>
      <c r="S184" s="143">
        <v>0</v>
      </c>
      <c r="T184" s="144">
        <f t="shared" si="33"/>
        <v>0</v>
      </c>
      <c r="AR184" s="145" t="s">
        <v>227</v>
      </c>
      <c r="AT184" s="145" t="s">
        <v>171</v>
      </c>
      <c r="AU184" s="145" t="s">
        <v>79</v>
      </c>
      <c r="AY184" s="13" t="s">
        <v>170</v>
      </c>
      <c r="BE184" s="146">
        <f t="shared" si="34"/>
        <v>0</v>
      </c>
      <c r="BF184" s="146">
        <f t="shared" si="35"/>
        <v>309.68</v>
      </c>
      <c r="BG184" s="146">
        <f t="shared" si="36"/>
        <v>0</v>
      </c>
      <c r="BH184" s="146">
        <f t="shared" si="37"/>
        <v>0</v>
      </c>
      <c r="BI184" s="146">
        <f t="shared" si="38"/>
        <v>0</v>
      </c>
      <c r="BJ184" s="13" t="s">
        <v>79</v>
      </c>
      <c r="BK184" s="146">
        <f t="shared" si="39"/>
        <v>309.68</v>
      </c>
      <c r="BL184" s="13" t="s">
        <v>227</v>
      </c>
      <c r="BM184" s="145" t="s">
        <v>951</v>
      </c>
    </row>
    <row r="185" spans="2:65" s="1" customFormat="1" ht="21.75" customHeight="1">
      <c r="B185" s="133"/>
      <c r="C185" s="134" t="s">
        <v>748</v>
      </c>
      <c r="D185" s="134" t="s">
        <v>171</v>
      </c>
      <c r="E185" s="135" t="s">
        <v>952</v>
      </c>
      <c r="F185" s="136" t="s">
        <v>953</v>
      </c>
      <c r="G185" s="137" t="s">
        <v>178</v>
      </c>
      <c r="H185" s="138">
        <v>1</v>
      </c>
      <c r="I185" s="139">
        <v>15.54</v>
      </c>
      <c r="J185" s="139">
        <f t="shared" si="30"/>
        <v>15.54</v>
      </c>
      <c r="K185" s="140"/>
      <c r="L185" s="25"/>
      <c r="M185" s="141" t="s">
        <v>1</v>
      </c>
      <c r="N185" s="142" t="s">
        <v>34</v>
      </c>
      <c r="O185" s="143">
        <v>0</v>
      </c>
      <c r="P185" s="143">
        <f t="shared" si="31"/>
        <v>0</v>
      </c>
      <c r="Q185" s="143">
        <v>0</v>
      </c>
      <c r="R185" s="143">
        <f t="shared" si="32"/>
        <v>0</v>
      </c>
      <c r="S185" s="143">
        <v>0</v>
      </c>
      <c r="T185" s="144">
        <f t="shared" si="33"/>
        <v>0</v>
      </c>
      <c r="AR185" s="145" t="s">
        <v>227</v>
      </c>
      <c r="AT185" s="145" t="s">
        <v>171</v>
      </c>
      <c r="AU185" s="145" t="s">
        <v>79</v>
      </c>
      <c r="AY185" s="13" t="s">
        <v>170</v>
      </c>
      <c r="BE185" s="146">
        <f t="shared" si="34"/>
        <v>0</v>
      </c>
      <c r="BF185" s="146">
        <f t="shared" si="35"/>
        <v>15.54</v>
      </c>
      <c r="BG185" s="146">
        <f t="shared" si="36"/>
        <v>0</v>
      </c>
      <c r="BH185" s="146">
        <f t="shared" si="37"/>
        <v>0</v>
      </c>
      <c r="BI185" s="146">
        <f t="shared" si="38"/>
        <v>0</v>
      </c>
      <c r="BJ185" s="13" t="s">
        <v>79</v>
      </c>
      <c r="BK185" s="146">
        <f t="shared" si="39"/>
        <v>15.54</v>
      </c>
      <c r="BL185" s="13" t="s">
        <v>227</v>
      </c>
      <c r="BM185" s="145" t="s">
        <v>954</v>
      </c>
    </row>
    <row r="186" spans="2:65" s="1" customFormat="1" ht="24.2" customHeight="1">
      <c r="B186" s="133"/>
      <c r="C186" s="149" t="s">
        <v>752</v>
      </c>
      <c r="D186" s="149" t="s">
        <v>230</v>
      </c>
      <c r="E186" s="150" t="s">
        <v>955</v>
      </c>
      <c r="F186" s="151" t="s">
        <v>956</v>
      </c>
      <c r="G186" s="152" t="s">
        <v>178</v>
      </c>
      <c r="H186" s="153">
        <v>1</v>
      </c>
      <c r="I186" s="154">
        <v>124.31</v>
      </c>
      <c r="J186" s="154">
        <f t="shared" si="30"/>
        <v>124.31</v>
      </c>
      <c r="K186" s="155"/>
      <c r="L186" s="156"/>
      <c r="M186" s="157" t="s">
        <v>1</v>
      </c>
      <c r="N186" s="158" t="s">
        <v>34</v>
      </c>
      <c r="O186" s="143">
        <v>0</v>
      </c>
      <c r="P186" s="143">
        <f t="shared" si="31"/>
        <v>0</v>
      </c>
      <c r="Q186" s="143">
        <v>0</v>
      </c>
      <c r="R186" s="143">
        <f t="shared" si="32"/>
        <v>0</v>
      </c>
      <c r="S186" s="143">
        <v>0</v>
      </c>
      <c r="T186" s="144">
        <f t="shared" si="33"/>
        <v>0</v>
      </c>
      <c r="AR186" s="145" t="s">
        <v>233</v>
      </c>
      <c r="AT186" s="145" t="s">
        <v>230</v>
      </c>
      <c r="AU186" s="145" t="s">
        <v>79</v>
      </c>
      <c r="AY186" s="13" t="s">
        <v>170</v>
      </c>
      <c r="BE186" s="146">
        <f t="shared" si="34"/>
        <v>0</v>
      </c>
      <c r="BF186" s="146">
        <f t="shared" si="35"/>
        <v>124.31</v>
      </c>
      <c r="BG186" s="146">
        <f t="shared" si="36"/>
        <v>0</v>
      </c>
      <c r="BH186" s="146">
        <f t="shared" si="37"/>
        <v>0</v>
      </c>
      <c r="BI186" s="146">
        <f t="shared" si="38"/>
        <v>0</v>
      </c>
      <c r="BJ186" s="13" t="s">
        <v>79</v>
      </c>
      <c r="BK186" s="146">
        <f t="shared" si="39"/>
        <v>124.31</v>
      </c>
      <c r="BL186" s="13" t="s">
        <v>227</v>
      </c>
      <c r="BM186" s="145" t="s">
        <v>957</v>
      </c>
    </row>
    <row r="187" spans="2:65" s="1" customFormat="1" ht="24.2" customHeight="1">
      <c r="B187" s="133"/>
      <c r="C187" s="134" t="s">
        <v>756</v>
      </c>
      <c r="D187" s="134" t="s">
        <v>171</v>
      </c>
      <c r="E187" s="135" t="s">
        <v>958</v>
      </c>
      <c r="F187" s="136" t="s">
        <v>959</v>
      </c>
      <c r="G187" s="137" t="s">
        <v>174</v>
      </c>
      <c r="H187" s="138">
        <v>240</v>
      </c>
      <c r="I187" s="139">
        <v>1.1299999999999999</v>
      </c>
      <c r="J187" s="139">
        <f t="shared" si="30"/>
        <v>271.2</v>
      </c>
      <c r="K187" s="140"/>
      <c r="L187" s="25"/>
      <c r="M187" s="141" t="s">
        <v>1</v>
      </c>
      <c r="N187" s="142" t="s">
        <v>34</v>
      </c>
      <c r="O187" s="143">
        <v>0</v>
      </c>
      <c r="P187" s="143">
        <f t="shared" si="31"/>
        <v>0</v>
      </c>
      <c r="Q187" s="143">
        <v>0</v>
      </c>
      <c r="R187" s="143">
        <f t="shared" si="32"/>
        <v>0</v>
      </c>
      <c r="S187" s="143">
        <v>0</v>
      </c>
      <c r="T187" s="144">
        <f t="shared" si="33"/>
        <v>0</v>
      </c>
      <c r="AR187" s="145" t="s">
        <v>227</v>
      </c>
      <c r="AT187" s="145" t="s">
        <v>171</v>
      </c>
      <c r="AU187" s="145" t="s">
        <v>79</v>
      </c>
      <c r="AY187" s="13" t="s">
        <v>170</v>
      </c>
      <c r="BE187" s="146">
        <f t="shared" si="34"/>
        <v>0</v>
      </c>
      <c r="BF187" s="146">
        <f t="shared" si="35"/>
        <v>271.2</v>
      </c>
      <c r="BG187" s="146">
        <f t="shared" si="36"/>
        <v>0</v>
      </c>
      <c r="BH187" s="146">
        <f t="shared" si="37"/>
        <v>0</v>
      </c>
      <c r="BI187" s="146">
        <f t="shared" si="38"/>
        <v>0</v>
      </c>
      <c r="BJ187" s="13" t="s">
        <v>79</v>
      </c>
      <c r="BK187" s="146">
        <f t="shared" si="39"/>
        <v>271.2</v>
      </c>
      <c r="BL187" s="13" t="s">
        <v>227</v>
      </c>
      <c r="BM187" s="145" t="s">
        <v>960</v>
      </c>
    </row>
    <row r="188" spans="2:65" s="1" customFormat="1" ht="24.2" customHeight="1">
      <c r="B188" s="133"/>
      <c r="C188" s="134" t="s">
        <v>760</v>
      </c>
      <c r="D188" s="134" t="s">
        <v>171</v>
      </c>
      <c r="E188" s="135" t="s">
        <v>961</v>
      </c>
      <c r="F188" s="136" t="s">
        <v>962</v>
      </c>
      <c r="G188" s="137" t="s">
        <v>218</v>
      </c>
      <c r="H188" s="138">
        <v>1</v>
      </c>
      <c r="I188" s="139">
        <v>57.41</v>
      </c>
      <c r="J188" s="139">
        <f t="shared" si="30"/>
        <v>57.41</v>
      </c>
      <c r="K188" s="140"/>
      <c r="L188" s="25"/>
      <c r="M188" s="141" t="s">
        <v>1</v>
      </c>
      <c r="N188" s="142" t="s">
        <v>34</v>
      </c>
      <c r="O188" s="143">
        <v>0</v>
      </c>
      <c r="P188" s="143">
        <f t="shared" si="31"/>
        <v>0</v>
      </c>
      <c r="Q188" s="143">
        <v>0</v>
      </c>
      <c r="R188" s="143">
        <f t="shared" si="32"/>
        <v>0</v>
      </c>
      <c r="S188" s="143">
        <v>0</v>
      </c>
      <c r="T188" s="144">
        <f t="shared" si="33"/>
        <v>0</v>
      </c>
      <c r="AR188" s="145" t="s">
        <v>227</v>
      </c>
      <c r="AT188" s="145" t="s">
        <v>171</v>
      </c>
      <c r="AU188" s="145" t="s">
        <v>79</v>
      </c>
      <c r="AY188" s="13" t="s">
        <v>170</v>
      </c>
      <c r="BE188" s="146">
        <f t="shared" si="34"/>
        <v>0</v>
      </c>
      <c r="BF188" s="146">
        <f t="shared" si="35"/>
        <v>57.41</v>
      </c>
      <c r="BG188" s="146">
        <f t="shared" si="36"/>
        <v>0</v>
      </c>
      <c r="BH188" s="146">
        <f t="shared" si="37"/>
        <v>0</v>
      </c>
      <c r="BI188" s="146">
        <f t="shared" si="38"/>
        <v>0</v>
      </c>
      <c r="BJ188" s="13" t="s">
        <v>79</v>
      </c>
      <c r="BK188" s="146">
        <f t="shared" si="39"/>
        <v>57.41</v>
      </c>
      <c r="BL188" s="13" t="s">
        <v>227</v>
      </c>
      <c r="BM188" s="145" t="s">
        <v>963</v>
      </c>
    </row>
    <row r="189" spans="2:65" s="1" customFormat="1" ht="24.2" customHeight="1">
      <c r="B189" s="133"/>
      <c r="C189" s="134" t="s">
        <v>764</v>
      </c>
      <c r="D189" s="134" t="s">
        <v>171</v>
      </c>
      <c r="E189" s="135" t="s">
        <v>964</v>
      </c>
      <c r="F189" s="136" t="s">
        <v>965</v>
      </c>
      <c r="G189" s="137" t="s">
        <v>323</v>
      </c>
      <c r="H189" s="138">
        <v>73</v>
      </c>
      <c r="I189" s="139">
        <v>1.6621414400000001</v>
      </c>
      <c r="J189" s="139">
        <f t="shared" si="30"/>
        <v>121.34</v>
      </c>
      <c r="K189" s="140"/>
      <c r="L189" s="25"/>
      <c r="M189" s="141" t="s">
        <v>1</v>
      </c>
      <c r="N189" s="142" t="s">
        <v>34</v>
      </c>
      <c r="O189" s="143">
        <v>0</v>
      </c>
      <c r="P189" s="143">
        <f t="shared" si="31"/>
        <v>0</v>
      </c>
      <c r="Q189" s="143">
        <v>0</v>
      </c>
      <c r="R189" s="143">
        <f t="shared" si="32"/>
        <v>0</v>
      </c>
      <c r="S189" s="143">
        <v>0</v>
      </c>
      <c r="T189" s="144">
        <f t="shared" si="33"/>
        <v>0</v>
      </c>
      <c r="AR189" s="145" t="s">
        <v>227</v>
      </c>
      <c r="AT189" s="145" t="s">
        <v>171</v>
      </c>
      <c r="AU189" s="145" t="s">
        <v>79</v>
      </c>
      <c r="AY189" s="13" t="s">
        <v>170</v>
      </c>
      <c r="BE189" s="146">
        <f t="shared" si="34"/>
        <v>0</v>
      </c>
      <c r="BF189" s="146">
        <f t="shared" si="35"/>
        <v>121.34</v>
      </c>
      <c r="BG189" s="146">
        <f t="shared" si="36"/>
        <v>0</v>
      </c>
      <c r="BH189" s="146">
        <f t="shared" si="37"/>
        <v>0</v>
      </c>
      <c r="BI189" s="146">
        <f t="shared" si="38"/>
        <v>0</v>
      </c>
      <c r="BJ189" s="13" t="s">
        <v>79</v>
      </c>
      <c r="BK189" s="146">
        <f t="shared" si="39"/>
        <v>121.34</v>
      </c>
      <c r="BL189" s="13" t="s">
        <v>227</v>
      </c>
      <c r="BM189" s="145" t="s">
        <v>966</v>
      </c>
    </row>
    <row r="190" spans="2:65" s="1" customFormat="1" ht="24.2" customHeight="1">
      <c r="B190" s="133"/>
      <c r="C190" s="134" t="s">
        <v>768</v>
      </c>
      <c r="D190" s="134" t="s">
        <v>171</v>
      </c>
      <c r="E190" s="135" t="s">
        <v>967</v>
      </c>
      <c r="F190" s="136" t="s">
        <v>968</v>
      </c>
      <c r="G190" s="137" t="s">
        <v>323</v>
      </c>
      <c r="H190" s="138">
        <v>73</v>
      </c>
      <c r="I190" s="139">
        <v>1.6204992</v>
      </c>
      <c r="J190" s="139">
        <f t="shared" si="30"/>
        <v>118.3</v>
      </c>
      <c r="K190" s="140"/>
      <c r="L190" s="25"/>
      <c r="M190" s="141" t="s">
        <v>1</v>
      </c>
      <c r="N190" s="142" t="s">
        <v>34</v>
      </c>
      <c r="O190" s="143">
        <v>0</v>
      </c>
      <c r="P190" s="143">
        <f t="shared" si="31"/>
        <v>0</v>
      </c>
      <c r="Q190" s="143">
        <v>0</v>
      </c>
      <c r="R190" s="143">
        <f t="shared" si="32"/>
        <v>0</v>
      </c>
      <c r="S190" s="143">
        <v>0</v>
      </c>
      <c r="T190" s="144">
        <f t="shared" si="33"/>
        <v>0</v>
      </c>
      <c r="AR190" s="145" t="s">
        <v>227</v>
      </c>
      <c r="AT190" s="145" t="s">
        <v>171</v>
      </c>
      <c r="AU190" s="145" t="s">
        <v>79</v>
      </c>
      <c r="AY190" s="13" t="s">
        <v>170</v>
      </c>
      <c r="BE190" s="146">
        <f t="shared" si="34"/>
        <v>0</v>
      </c>
      <c r="BF190" s="146">
        <f t="shared" si="35"/>
        <v>118.3</v>
      </c>
      <c r="BG190" s="146">
        <f t="shared" si="36"/>
        <v>0</v>
      </c>
      <c r="BH190" s="146">
        <f t="shared" si="37"/>
        <v>0</v>
      </c>
      <c r="BI190" s="146">
        <f t="shared" si="38"/>
        <v>0</v>
      </c>
      <c r="BJ190" s="13" t="s">
        <v>79</v>
      </c>
      <c r="BK190" s="146">
        <f t="shared" si="39"/>
        <v>118.3</v>
      </c>
      <c r="BL190" s="13" t="s">
        <v>227</v>
      </c>
      <c r="BM190" s="145" t="s">
        <v>969</v>
      </c>
    </row>
    <row r="191" spans="2:65" s="1" customFormat="1" ht="24.2" customHeight="1">
      <c r="B191" s="133"/>
      <c r="C191" s="134" t="s">
        <v>772</v>
      </c>
      <c r="D191" s="134" t="s">
        <v>171</v>
      </c>
      <c r="E191" s="135" t="s">
        <v>970</v>
      </c>
      <c r="F191" s="136" t="s">
        <v>971</v>
      </c>
      <c r="G191" s="137" t="s">
        <v>323</v>
      </c>
      <c r="H191" s="138">
        <v>73</v>
      </c>
      <c r="I191" s="139">
        <v>0.55523984000000004</v>
      </c>
      <c r="J191" s="139">
        <f t="shared" si="30"/>
        <v>40.53</v>
      </c>
      <c r="K191" s="140"/>
      <c r="L191" s="25"/>
      <c r="M191" s="141" t="s">
        <v>1</v>
      </c>
      <c r="N191" s="142" t="s">
        <v>34</v>
      </c>
      <c r="O191" s="143">
        <v>0</v>
      </c>
      <c r="P191" s="143">
        <f t="shared" si="31"/>
        <v>0</v>
      </c>
      <c r="Q191" s="143">
        <v>0</v>
      </c>
      <c r="R191" s="143">
        <f t="shared" si="32"/>
        <v>0</v>
      </c>
      <c r="S191" s="143">
        <v>0</v>
      </c>
      <c r="T191" s="144">
        <f t="shared" si="33"/>
        <v>0</v>
      </c>
      <c r="AR191" s="145" t="s">
        <v>227</v>
      </c>
      <c r="AT191" s="145" t="s">
        <v>171</v>
      </c>
      <c r="AU191" s="145" t="s">
        <v>79</v>
      </c>
      <c r="AY191" s="13" t="s">
        <v>170</v>
      </c>
      <c r="BE191" s="146">
        <f t="shared" si="34"/>
        <v>0</v>
      </c>
      <c r="BF191" s="146">
        <f t="shared" si="35"/>
        <v>40.53</v>
      </c>
      <c r="BG191" s="146">
        <f t="shared" si="36"/>
        <v>0</v>
      </c>
      <c r="BH191" s="146">
        <f t="shared" si="37"/>
        <v>0</v>
      </c>
      <c r="BI191" s="146">
        <f t="shared" si="38"/>
        <v>0</v>
      </c>
      <c r="BJ191" s="13" t="s">
        <v>79</v>
      </c>
      <c r="BK191" s="146">
        <f t="shared" si="39"/>
        <v>40.53</v>
      </c>
      <c r="BL191" s="13" t="s">
        <v>227</v>
      </c>
      <c r="BM191" s="145" t="s">
        <v>972</v>
      </c>
    </row>
    <row r="192" spans="2:65" s="1" customFormat="1" ht="24.2" customHeight="1">
      <c r="B192" s="133"/>
      <c r="C192" s="134" t="s">
        <v>776</v>
      </c>
      <c r="D192" s="134" t="s">
        <v>171</v>
      </c>
      <c r="E192" s="135" t="s">
        <v>973</v>
      </c>
      <c r="F192" s="136" t="s">
        <v>974</v>
      </c>
      <c r="G192" s="137" t="s">
        <v>323</v>
      </c>
      <c r="H192" s="138">
        <v>73</v>
      </c>
      <c r="I192" s="139">
        <v>5.3637440000000002E-2</v>
      </c>
      <c r="J192" s="139">
        <f t="shared" si="30"/>
        <v>3.92</v>
      </c>
      <c r="K192" s="140"/>
      <c r="L192" s="25"/>
      <c r="M192" s="141" t="s">
        <v>1</v>
      </c>
      <c r="N192" s="142" t="s">
        <v>34</v>
      </c>
      <c r="O192" s="143">
        <v>0</v>
      </c>
      <c r="P192" s="143">
        <f t="shared" si="31"/>
        <v>0</v>
      </c>
      <c r="Q192" s="143">
        <v>0</v>
      </c>
      <c r="R192" s="143">
        <f t="shared" si="32"/>
        <v>0</v>
      </c>
      <c r="S192" s="143">
        <v>0</v>
      </c>
      <c r="T192" s="144">
        <f t="shared" si="33"/>
        <v>0</v>
      </c>
      <c r="AR192" s="145" t="s">
        <v>227</v>
      </c>
      <c r="AT192" s="145" t="s">
        <v>171</v>
      </c>
      <c r="AU192" s="145" t="s">
        <v>79</v>
      </c>
      <c r="AY192" s="13" t="s">
        <v>170</v>
      </c>
      <c r="BE192" s="146">
        <f t="shared" si="34"/>
        <v>0</v>
      </c>
      <c r="BF192" s="146">
        <f t="shared" si="35"/>
        <v>3.92</v>
      </c>
      <c r="BG192" s="146">
        <f t="shared" si="36"/>
        <v>0</v>
      </c>
      <c r="BH192" s="146">
        <f t="shared" si="37"/>
        <v>0</v>
      </c>
      <c r="BI192" s="146">
        <f t="shared" si="38"/>
        <v>0</v>
      </c>
      <c r="BJ192" s="13" t="s">
        <v>79</v>
      </c>
      <c r="BK192" s="146">
        <f t="shared" si="39"/>
        <v>3.92</v>
      </c>
      <c r="BL192" s="13" t="s">
        <v>227</v>
      </c>
      <c r="BM192" s="145" t="s">
        <v>975</v>
      </c>
    </row>
    <row r="193" spans="2:65" s="11" customFormat="1" ht="25.9" customHeight="1">
      <c r="B193" s="124"/>
      <c r="D193" s="125" t="s">
        <v>67</v>
      </c>
      <c r="E193" s="126" t="s">
        <v>976</v>
      </c>
      <c r="F193" s="126" t="s">
        <v>977</v>
      </c>
      <c r="J193" s="127">
        <f>BK193</f>
        <v>2283.88</v>
      </c>
      <c r="L193" s="124"/>
      <c r="M193" s="128"/>
      <c r="P193" s="129">
        <f>SUM(P194:P200)</f>
        <v>0</v>
      </c>
      <c r="R193" s="129">
        <f>SUM(R194:R200)</f>
        <v>0</v>
      </c>
      <c r="T193" s="130">
        <f>SUM(T194:T200)</f>
        <v>0</v>
      </c>
      <c r="AR193" s="125" t="s">
        <v>83</v>
      </c>
      <c r="AT193" s="131" t="s">
        <v>67</v>
      </c>
      <c r="AU193" s="131" t="s">
        <v>68</v>
      </c>
      <c r="AY193" s="125" t="s">
        <v>170</v>
      </c>
      <c r="BK193" s="132">
        <f>SUM(BK194:BK200)</f>
        <v>2283.88</v>
      </c>
    </row>
    <row r="194" spans="2:65" s="1" customFormat="1" ht="16.5" customHeight="1">
      <c r="B194" s="133"/>
      <c r="C194" s="134" t="s">
        <v>782</v>
      </c>
      <c r="D194" s="134" t="s">
        <v>171</v>
      </c>
      <c r="E194" s="135" t="s">
        <v>978</v>
      </c>
      <c r="F194" s="136" t="s">
        <v>979</v>
      </c>
      <c r="G194" s="137" t="s">
        <v>178</v>
      </c>
      <c r="H194" s="138">
        <v>56</v>
      </c>
      <c r="I194" s="139">
        <v>7.22</v>
      </c>
      <c r="J194" s="139">
        <f t="shared" ref="J194:J200" si="40">ROUND(I194*H194,2)</f>
        <v>404.32</v>
      </c>
      <c r="K194" s="140"/>
      <c r="L194" s="25"/>
      <c r="M194" s="141" t="s">
        <v>1</v>
      </c>
      <c r="N194" s="142" t="s">
        <v>34</v>
      </c>
      <c r="O194" s="143">
        <v>0</v>
      </c>
      <c r="P194" s="143">
        <f t="shared" ref="P194:P200" si="41">O194*H194</f>
        <v>0</v>
      </c>
      <c r="Q194" s="143">
        <v>0</v>
      </c>
      <c r="R194" s="143">
        <f t="shared" ref="R194:R200" si="42">Q194*H194</f>
        <v>0</v>
      </c>
      <c r="S194" s="143">
        <v>0</v>
      </c>
      <c r="T194" s="144">
        <f t="shared" ref="T194:T200" si="43">S194*H194</f>
        <v>0</v>
      </c>
      <c r="AR194" s="145" t="s">
        <v>464</v>
      </c>
      <c r="AT194" s="145" t="s">
        <v>171</v>
      </c>
      <c r="AU194" s="145" t="s">
        <v>75</v>
      </c>
      <c r="AY194" s="13" t="s">
        <v>170</v>
      </c>
      <c r="BE194" s="146">
        <f t="shared" ref="BE194:BE200" si="44">IF(N194="základná",J194,0)</f>
        <v>0</v>
      </c>
      <c r="BF194" s="146">
        <f t="shared" ref="BF194:BF200" si="45">IF(N194="znížená",J194,0)</f>
        <v>404.32</v>
      </c>
      <c r="BG194" s="146">
        <f t="shared" ref="BG194:BG200" si="46">IF(N194="zákl. prenesená",J194,0)</f>
        <v>0</v>
      </c>
      <c r="BH194" s="146">
        <f t="shared" ref="BH194:BH200" si="47">IF(N194="zníž. prenesená",J194,0)</f>
        <v>0</v>
      </c>
      <c r="BI194" s="146">
        <f t="shared" ref="BI194:BI200" si="48">IF(N194="nulová",J194,0)</f>
        <v>0</v>
      </c>
      <c r="BJ194" s="13" t="s">
        <v>79</v>
      </c>
      <c r="BK194" s="146">
        <f t="shared" ref="BK194:BK200" si="49">ROUND(I194*H194,2)</f>
        <v>404.32</v>
      </c>
      <c r="BL194" s="13" t="s">
        <v>464</v>
      </c>
      <c r="BM194" s="145" t="s">
        <v>980</v>
      </c>
    </row>
    <row r="195" spans="2:65" s="1" customFormat="1" ht="24.2" customHeight="1">
      <c r="B195" s="133"/>
      <c r="C195" s="149" t="s">
        <v>786</v>
      </c>
      <c r="D195" s="149" t="s">
        <v>230</v>
      </c>
      <c r="E195" s="150" t="s">
        <v>981</v>
      </c>
      <c r="F195" s="151" t="s">
        <v>982</v>
      </c>
      <c r="G195" s="152" t="s">
        <v>178</v>
      </c>
      <c r="H195" s="153">
        <v>56</v>
      </c>
      <c r="I195" s="154">
        <v>6.86</v>
      </c>
      <c r="J195" s="154">
        <f t="shared" si="40"/>
        <v>384.16</v>
      </c>
      <c r="K195" s="155"/>
      <c r="L195" s="156"/>
      <c r="M195" s="157" t="s">
        <v>1</v>
      </c>
      <c r="N195" s="158" t="s">
        <v>34</v>
      </c>
      <c r="O195" s="143">
        <v>0</v>
      </c>
      <c r="P195" s="143">
        <f t="shared" si="41"/>
        <v>0</v>
      </c>
      <c r="Q195" s="143">
        <v>0</v>
      </c>
      <c r="R195" s="143">
        <f t="shared" si="42"/>
        <v>0</v>
      </c>
      <c r="S195" s="143">
        <v>0</v>
      </c>
      <c r="T195" s="144">
        <f t="shared" si="43"/>
        <v>0</v>
      </c>
      <c r="AR195" s="145" t="s">
        <v>789</v>
      </c>
      <c r="AT195" s="145" t="s">
        <v>230</v>
      </c>
      <c r="AU195" s="145" t="s">
        <v>75</v>
      </c>
      <c r="AY195" s="13" t="s">
        <v>170</v>
      </c>
      <c r="BE195" s="146">
        <f t="shared" si="44"/>
        <v>0</v>
      </c>
      <c r="BF195" s="146">
        <f t="shared" si="45"/>
        <v>384.16</v>
      </c>
      <c r="BG195" s="146">
        <f t="shared" si="46"/>
        <v>0</v>
      </c>
      <c r="BH195" s="146">
        <f t="shared" si="47"/>
        <v>0</v>
      </c>
      <c r="BI195" s="146">
        <f t="shared" si="48"/>
        <v>0</v>
      </c>
      <c r="BJ195" s="13" t="s">
        <v>79</v>
      </c>
      <c r="BK195" s="146">
        <f t="shared" si="49"/>
        <v>384.16</v>
      </c>
      <c r="BL195" s="13" t="s">
        <v>464</v>
      </c>
      <c r="BM195" s="145" t="s">
        <v>983</v>
      </c>
    </row>
    <row r="196" spans="2:65" s="1" customFormat="1" ht="16.5" customHeight="1">
      <c r="B196" s="133"/>
      <c r="C196" s="149" t="s">
        <v>791</v>
      </c>
      <c r="D196" s="149" t="s">
        <v>230</v>
      </c>
      <c r="E196" s="150" t="s">
        <v>984</v>
      </c>
      <c r="F196" s="151" t="s">
        <v>985</v>
      </c>
      <c r="G196" s="152" t="s">
        <v>178</v>
      </c>
      <c r="H196" s="153">
        <v>56</v>
      </c>
      <c r="I196" s="154">
        <v>4.29</v>
      </c>
      <c r="J196" s="154">
        <f t="shared" si="40"/>
        <v>240.24</v>
      </c>
      <c r="K196" s="155"/>
      <c r="L196" s="156"/>
      <c r="M196" s="157" t="s">
        <v>1</v>
      </c>
      <c r="N196" s="158" t="s">
        <v>34</v>
      </c>
      <c r="O196" s="143">
        <v>0</v>
      </c>
      <c r="P196" s="143">
        <f t="shared" si="41"/>
        <v>0</v>
      </c>
      <c r="Q196" s="143">
        <v>0</v>
      </c>
      <c r="R196" s="143">
        <f t="shared" si="42"/>
        <v>0</v>
      </c>
      <c r="S196" s="143">
        <v>0</v>
      </c>
      <c r="T196" s="144">
        <f t="shared" si="43"/>
        <v>0</v>
      </c>
      <c r="AR196" s="145" t="s">
        <v>789</v>
      </c>
      <c r="AT196" s="145" t="s">
        <v>230</v>
      </c>
      <c r="AU196" s="145" t="s">
        <v>75</v>
      </c>
      <c r="AY196" s="13" t="s">
        <v>170</v>
      </c>
      <c r="BE196" s="146">
        <f t="shared" si="44"/>
        <v>0</v>
      </c>
      <c r="BF196" s="146">
        <f t="shared" si="45"/>
        <v>240.24</v>
      </c>
      <c r="BG196" s="146">
        <f t="shared" si="46"/>
        <v>0</v>
      </c>
      <c r="BH196" s="146">
        <f t="shared" si="47"/>
        <v>0</v>
      </c>
      <c r="BI196" s="146">
        <f t="shared" si="48"/>
        <v>0</v>
      </c>
      <c r="BJ196" s="13" t="s">
        <v>79</v>
      </c>
      <c r="BK196" s="146">
        <f t="shared" si="49"/>
        <v>240.24</v>
      </c>
      <c r="BL196" s="13" t="s">
        <v>464</v>
      </c>
      <c r="BM196" s="145" t="s">
        <v>986</v>
      </c>
    </row>
    <row r="197" spans="2:65" s="1" customFormat="1" ht="16.5" customHeight="1">
      <c r="B197" s="133"/>
      <c r="C197" s="134" t="s">
        <v>802</v>
      </c>
      <c r="D197" s="134" t="s">
        <v>171</v>
      </c>
      <c r="E197" s="135" t="s">
        <v>987</v>
      </c>
      <c r="F197" s="136" t="s">
        <v>988</v>
      </c>
      <c r="G197" s="137" t="s">
        <v>178</v>
      </c>
      <c r="H197" s="138">
        <v>4</v>
      </c>
      <c r="I197" s="139">
        <v>8.58</v>
      </c>
      <c r="J197" s="139">
        <f t="shared" si="40"/>
        <v>34.32</v>
      </c>
      <c r="K197" s="140"/>
      <c r="L197" s="25"/>
      <c r="M197" s="141" t="s">
        <v>1</v>
      </c>
      <c r="N197" s="142" t="s">
        <v>34</v>
      </c>
      <c r="O197" s="143">
        <v>0</v>
      </c>
      <c r="P197" s="143">
        <f t="shared" si="41"/>
        <v>0</v>
      </c>
      <c r="Q197" s="143">
        <v>0</v>
      </c>
      <c r="R197" s="143">
        <f t="shared" si="42"/>
        <v>0</v>
      </c>
      <c r="S197" s="143">
        <v>0</v>
      </c>
      <c r="T197" s="144">
        <f t="shared" si="43"/>
        <v>0</v>
      </c>
      <c r="AR197" s="145" t="s">
        <v>464</v>
      </c>
      <c r="AT197" s="145" t="s">
        <v>171</v>
      </c>
      <c r="AU197" s="145" t="s">
        <v>75</v>
      </c>
      <c r="AY197" s="13" t="s">
        <v>170</v>
      </c>
      <c r="BE197" s="146">
        <f t="shared" si="44"/>
        <v>0</v>
      </c>
      <c r="BF197" s="146">
        <f t="shared" si="45"/>
        <v>34.32</v>
      </c>
      <c r="BG197" s="146">
        <f t="shared" si="46"/>
        <v>0</v>
      </c>
      <c r="BH197" s="146">
        <f t="shared" si="47"/>
        <v>0</v>
      </c>
      <c r="BI197" s="146">
        <f t="shared" si="48"/>
        <v>0</v>
      </c>
      <c r="BJ197" s="13" t="s">
        <v>79</v>
      </c>
      <c r="BK197" s="146">
        <f t="shared" si="49"/>
        <v>34.32</v>
      </c>
      <c r="BL197" s="13" t="s">
        <v>464</v>
      </c>
      <c r="BM197" s="145" t="s">
        <v>989</v>
      </c>
    </row>
    <row r="198" spans="2:65" s="1" customFormat="1" ht="24.2" customHeight="1">
      <c r="B198" s="133"/>
      <c r="C198" s="149" t="s">
        <v>797</v>
      </c>
      <c r="D198" s="149" t="s">
        <v>230</v>
      </c>
      <c r="E198" s="150" t="s">
        <v>990</v>
      </c>
      <c r="F198" s="151" t="s">
        <v>991</v>
      </c>
      <c r="G198" s="152" t="s">
        <v>178</v>
      </c>
      <c r="H198" s="153">
        <v>4</v>
      </c>
      <c r="I198" s="154">
        <v>10.91</v>
      </c>
      <c r="J198" s="154">
        <f t="shared" si="40"/>
        <v>43.64</v>
      </c>
      <c r="K198" s="155"/>
      <c r="L198" s="156"/>
      <c r="M198" s="157" t="s">
        <v>1</v>
      </c>
      <c r="N198" s="158" t="s">
        <v>34</v>
      </c>
      <c r="O198" s="143">
        <v>0</v>
      </c>
      <c r="P198" s="143">
        <f t="shared" si="41"/>
        <v>0</v>
      </c>
      <c r="Q198" s="143">
        <v>0</v>
      </c>
      <c r="R198" s="143">
        <f t="shared" si="42"/>
        <v>0</v>
      </c>
      <c r="S198" s="143">
        <v>0</v>
      </c>
      <c r="T198" s="144">
        <f t="shared" si="43"/>
        <v>0</v>
      </c>
      <c r="AR198" s="145" t="s">
        <v>789</v>
      </c>
      <c r="AT198" s="145" t="s">
        <v>230</v>
      </c>
      <c r="AU198" s="145" t="s">
        <v>75</v>
      </c>
      <c r="AY198" s="13" t="s">
        <v>170</v>
      </c>
      <c r="BE198" s="146">
        <f t="shared" si="44"/>
        <v>0</v>
      </c>
      <c r="BF198" s="146">
        <f t="shared" si="45"/>
        <v>43.64</v>
      </c>
      <c r="BG198" s="146">
        <f t="shared" si="46"/>
        <v>0</v>
      </c>
      <c r="BH198" s="146">
        <f t="shared" si="47"/>
        <v>0</v>
      </c>
      <c r="BI198" s="146">
        <f t="shared" si="48"/>
        <v>0</v>
      </c>
      <c r="BJ198" s="13" t="s">
        <v>79</v>
      </c>
      <c r="BK198" s="146">
        <f t="shared" si="49"/>
        <v>43.64</v>
      </c>
      <c r="BL198" s="13" t="s">
        <v>464</v>
      </c>
      <c r="BM198" s="145" t="s">
        <v>992</v>
      </c>
    </row>
    <row r="199" spans="2:65" s="1" customFormat="1" ht="16.5" customHeight="1">
      <c r="B199" s="133"/>
      <c r="C199" s="134" t="s">
        <v>807</v>
      </c>
      <c r="D199" s="134" t="s">
        <v>171</v>
      </c>
      <c r="E199" s="135" t="s">
        <v>993</v>
      </c>
      <c r="F199" s="136" t="s">
        <v>994</v>
      </c>
      <c r="G199" s="137" t="s">
        <v>178</v>
      </c>
      <c r="H199" s="138">
        <v>120</v>
      </c>
      <c r="I199" s="139">
        <v>7.2</v>
      </c>
      <c r="J199" s="139">
        <f t="shared" si="40"/>
        <v>864</v>
      </c>
      <c r="K199" s="140"/>
      <c r="L199" s="25"/>
      <c r="M199" s="141" t="s">
        <v>1</v>
      </c>
      <c r="N199" s="142" t="s">
        <v>34</v>
      </c>
      <c r="O199" s="143">
        <v>0</v>
      </c>
      <c r="P199" s="143">
        <f t="shared" si="41"/>
        <v>0</v>
      </c>
      <c r="Q199" s="143">
        <v>0</v>
      </c>
      <c r="R199" s="143">
        <f t="shared" si="42"/>
        <v>0</v>
      </c>
      <c r="S199" s="143">
        <v>0</v>
      </c>
      <c r="T199" s="144">
        <f t="shared" si="43"/>
        <v>0</v>
      </c>
      <c r="AR199" s="145" t="s">
        <v>464</v>
      </c>
      <c r="AT199" s="145" t="s">
        <v>171</v>
      </c>
      <c r="AU199" s="145" t="s">
        <v>75</v>
      </c>
      <c r="AY199" s="13" t="s">
        <v>170</v>
      </c>
      <c r="BE199" s="146">
        <f t="shared" si="44"/>
        <v>0</v>
      </c>
      <c r="BF199" s="146">
        <f t="shared" si="45"/>
        <v>864</v>
      </c>
      <c r="BG199" s="146">
        <f t="shared" si="46"/>
        <v>0</v>
      </c>
      <c r="BH199" s="146">
        <f t="shared" si="47"/>
        <v>0</v>
      </c>
      <c r="BI199" s="146">
        <f t="shared" si="48"/>
        <v>0</v>
      </c>
      <c r="BJ199" s="13" t="s">
        <v>79</v>
      </c>
      <c r="BK199" s="146">
        <f t="shared" si="49"/>
        <v>864</v>
      </c>
      <c r="BL199" s="13" t="s">
        <v>464</v>
      </c>
      <c r="BM199" s="145" t="s">
        <v>995</v>
      </c>
    </row>
    <row r="200" spans="2:65" s="1" customFormat="1" ht="16.5" customHeight="1">
      <c r="B200" s="133"/>
      <c r="C200" s="149" t="s">
        <v>996</v>
      </c>
      <c r="D200" s="149" t="s">
        <v>230</v>
      </c>
      <c r="E200" s="150" t="s">
        <v>997</v>
      </c>
      <c r="F200" s="151" t="s">
        <v>998</v>
      </c>
      <c r="G200" s="152" t="s">
        <v>178</v>
      </c>
      <c r="H200" s="153">
        <v>120</v>
      </c>
      <c r="I200" s="154">
        <v>2.61</v>
      </c>
      <c r="J200" s="154">
        <f t="shared" si="40"/>
        <v>313.2</v>
      </c>
      <c r="K200" s="155"/>
      <c r="L200" s="156"/>
      <c r="M200" s="157" t="s">
        <v>1</v>
      </c>
      <c r="N200" s="158" t="s">
        <v>34</v>
      </c>
      <c r="O200" s="143">
        <v>0</v>
      </c>
      <c r="P200" s="143">
        <f t="shared" si="41"/>
        <v>0</v>
      </c>
      <c r="Q200" s="143">
        <v>0</v>
      </c>
      <c r="R200" s="143">
        <f t="shared" si="42"/>
        <v>0</v>
      </c>
      <c r="S200" s="143">
        <v>0</v>
      </c>
      <c r="T200" s="144">
        <f t="shared" si="43"/>
        <v>0</v>
      </c>
      <c r="AR200" s="145" t="s">
        <v>789</v>
      </c>
      <c r="AT200" s="145" t="s">
        <v>230</v>
      </c>
      <c r="AU200" s="145" t="s">
        <v>75</v>
      </c>
      <c r="AY200" s="13" t="s">
        <v>170</v>
      </c>
      <c r="BE200" s="146">
        <f t="shared" si="44"/>
        <v>0</v>
      </c>
      <c r="BF200" s="146">
        <f t="shared" si="45"/>
        <v>313.2</v>
      </c>
      <c r="BG200" s="146">
        <f t="shared" si="46"/>
        <v>0</v>
      </c>
      <c r="BH200" s="146">
        <f t="shared" si="47"/>
        <v>0</v>
      </c>
      <c r="BI200" s="146">
        <f t="shared" si="48"/>
        <v>0</v>
      </c>
      <c r="BJ200" s="13" t="s">
        <v>79</v>
      </c>
      <c r="BK200" s="146">
        <f t="shared" si="49"/>
        <v>313.2</v>
      </c>
      <c r="BL200" s="13" t="s">
        <v>464</v>
      </c>
      <c r="BM200" s="145" t="s">
        <v>999</v>
      </c>
    </row>
    <row r="201" spans="2:65" s="11" customFormat="1" ht="25.9" customHeight="1">
      <c r="B201" s="124"/>
      <c r="D201" s="125" t="s">
        <v>67</v>
      </c>
      <c r="E201" s="126" t="s">
        <v>473</v>
      </c>
      <c r="F201" s="126" t="s">
        <v>474</v>
      </c>
      <c r="J201" s="127">
        <f>BK201</f>
        <v>1417.52</v>
      </c>
      <c r="L201" s="124"/>
      <c r="M201" s="128"/>
      <c r="P201" s="129">
        <f>SUM(P202:P203)</f>
        <v>0</v>
      </c>
      <c r="R201" s="129">
        <f>SUM(R202:R203)</f>
        <v>0</v>
      </c>
      <c r="T201" s="130">
        <f>SUM(T202:T203)</f>
        <v>0</v>
      </c>
      <c r="AR201" s="125" t="s">
        <v>97</v>
      </c>
      <c r="AT201" s="131" t="s">
        <v>67</v>
      </c>
      <c r="AU201" s="131" t="s">
        <v>68</v>
      </c>
      <c r="AY201" s="125" t="s">
        <v>170</v>
      </c>
      <c r="BK201" s="132">
        <f>SUM(BK202:BK203)</f>
        <v>1417.52</v>
      </c>
    </row>
    <row r="202" spans="2:65" s="1" customFormat="1" ht="33" customHeight="1">
      <c r="B202" s="133"/>
      <c r="C202" s="134" t="s">
        <v>1000</v>
      </c>
      <c r="D202" s="134" t="s">
        <v>171</v>
      </c>
      <c r="E202" s="135" t="s">
        <v>1001</v>
      </c>
      <c r="F202" s="136" t="s">
        <v>1002</v>
      </c>
      <c r="G202" s="137" t="s">
        <v>478</v>
      </c>
      <c r="H202" s="138">
        <v>40</v>
      </c>
      <c r="I202" s="139">
        <v>25.53</v>
      </c>
      <c r="J202" s="139">
        <f>ROUND(I202*H202,2)</f>
        <v>1021.2</v>
      </c>
      <c r="K202" s="140"/>
      <c r="L202" s="25"/>
      <c r="M202" s="141" t="s">
        <v>1</v>
      </c>
      <c r="N202" s="142" t="s">
        <v>34</v>
      </c>
      <c r="O202" s="143">
        <v>0</v>
      </c>
      <c r="P202" s="143">
        <f>O202*H202</f>
        <v>0</v>
      </c>
      <c r="Q202" s="143">
        <v>0</v>
      </c>
      <c r="R202" s="143">
        <f>Q202*H202</f>
        <v>0</v>
      </c>
      <c r="S202" s="143">
        <v>0</v>
      </c>
      <c r="T202" s="144">
        <f>S202*H202</f>
        <v>0</v>
      </c>
      <c r="AR202" s="145" t="s">
        <v>479</v>
      </c>
      <c r="AT202" s="145" t="s">
        <v>171</v>
      </c>
      <c r="AU202" s="145" t="s">
        <v>75</v>
      </c>
      <c r="AY202" s="13" t="s">
        <v>170</v>
      </c>
      <c r="BE202" s="146">
        <f>IF(N202="základná",J202,0)</f>
        <v>0</v>
      </c>
      <c r="BF202" s="146">
        <f>IF(N202="znížená",J202,0)</f>
        <v>1021.2</v>
      </c>
      <c r="BG202" s="146">
        <f>IF(N202="zákl. prenesená",J202,0)</f>
        <v>0</v>
      </c>
      <c r="BH202" s="146">
        <f>IF(N202="zníž. prenesená",J202,0)</f>
        <v>0</v>
      </c>
      <c r="BI202" s="146">
        <f>IF(N202="nulová",J202,0)</f>
        <v>0</v>
      </c>
      <c r="BJ202" s="13" t="s">
        <v>79</v>
      </c>
      <c r="BK202" s="146">
        <f>ROUND(I202*H202,2)</f>
        <v>1021.2</v>
      </c>
      <c r="BL202" s="13" t="s">
        <v>479</v>
      </c>
      <c r="BM202" s="145" t="s">
        <v>1003</v>
      </c>
    </row>
    <row r="203" spans="2:65" s="1" customFormat="1" ht="24.2" customHeight="1">
      <c r="B203" s="133"/>
      <c r="C203" s="134" t="s">
        <v>1004</v>
      </c>
      <c r="D203" s="134" t="s">
        <v>171</v>
      </c>
      <c r="E203" s="135" t="s">
        <v>1005</v>
      </c>
      <c r="F203" s="136" t="s">
        <v>1006</v>
      </c>
      <c r="G203" s="137" t="s">
        <v>478</v>
      </c>
      <c r="H203" s="138">
        <v>16</v>
      </c>
      <c r="I203" s="139">
        <v>24.77</v>
      </c>
      <c r="J203" s="139">
        <f>ROUND(I203*H203,2)</f>
        <v>396.32</v>
      </c>
      <c r="K203" s="140"/>
      <c r="L203" s="25"/>
      <c r="M203" s="159" t="s">
        <v>1</v>
      </c>
      <c r="N203" s="160" t="s">
        <v>34</v>
      </c>
      <c r="O203" s="161">
        <v>0</v>
      </c>
      <c r="P203" s="161">
        <f>O203*H203</f>
        <v>0</v>
      </c>
      <c r="Q203" s="161">
        <v>0</v>
      </c>
      <c r="R203" s="161">
        <f>Q203*H203</f>
        <v>0</v>
      </c>
      <c r="S203" s="161">
        <v>0</v>
      </c>
      <c r="T203" s="162">
        <f>S203*H203</f>
        <v>0</v>
      </c>
      <c r="AR203" s="145" t="s">
        <v>479</v>
      </c>
      <c r="AT203" s="145" t="s">
        <v>171</v>
      </c>
      <c r="AU203" s="145" t="s">
        <v>75</v>
      </c>
      <c r="AY203" s="13" t="s">
        <v>170</v>
      </c>
      <c r="BE203" s="146">
        <f>IF(N203="základná",J203,0)</f>
        <v>0</v>
      </c>
      <c r="BF203" s="146">
        <f>IF(N203="znížená",J203,0)</f>
        <v>396.32</v>
      </c>
      <c r="BG203" s="146">
        <f>IF(N203="zákl. prenesená",J203,0)</f>
        <v>0</v>
      </c>
      <c r="BH203" s="146">
        <f>IF(N203="zníž. prenesená",J203,0)</f>
        <v>0</v>
      </c>
      <c r="BI203" s="146">
        <f>IF(N203="nulová",J203,0)</f>
        <v>0</v>
      </c>
      <c r="BJ203" s="13" t="s">
        <v>79</v>
      </c>
      <c r="BK203" s="146">
        <f>ROUND(I203*H203,2)</f>
        <v>396.32</v>
      </c>
      <c r="BL203" s="13" t="s">
        <v>479</v>
      </c>
      <c r="BM203" s="145" t="s">
        <v>1007</v>
      </c>
    </row>
    <row r="204" spans="2:65" s="1" customFormat="1" ht="6.95" customHeight="1">
      <c r="B204" s="40"/>
      <c r="C204" s="41"/>
      <c r="D204" s="41"/>
      <c r="E204" s="41"/>
      <c r="F204" s="41"/>
      <c r="G204" s="41"/>
      <c r="H204" s="41"/>
      <c r="I204" s="41"/>
      <c r="J204" s="41"/>
      <c r="K204" s="41"/>
      <c r="L204" s="25"/>
    </row>
  </sheetData>
  <autoFilter ref="C131:K203" xr:uid="{00000000-0009-0000-0000-000007000000}"/>
  <mergeCells count="15">
    <mergeCell ref="E118:H118"/>
    <mergeCell ref="E122:H122"/>
    <mergeCell ref="E120:H120"/>
    <mergeCell ref="E124:H124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93"/>
  <sheetViews>
    <sheetView showGridLines="0" workbookViewId="0">
      <selection activeCell="V25" sqref="V2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3" t="s">
        <v>5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3" t="s">
        <v>107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2:46" ht="24.95" customHeight="1">
      <c r="B4" s="16"/>
      <c r="D4" s="17" t="s">
        <v>134</v>
      </c>
      <c r="L4" s="16"/>
      <c r="M4" s="8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16.5" customHeight="1">
      <c r="B7" s="16"/>
      <c r="E7" s="208" t="str">
        <f>'Rekapitulácia stavby'!K6</f>
        <v>Obnova budovy materskej a základnej školy Vyšná Sitnica</v>
      </c>
      <c r="F7" s="209"/>
      <c r="G7" s="209"/>
      <c r="H7" s="209"/>
      <c r="L7" s="16"/>
    </row>
    <row r="8" spans="2:46" ht="12.75">
      <c r="B8" s="16"/>
      <c r="D8" s="22" t="s">
        <v>135</v>
      </c>
      <c r="L8" s="16"/>
    </row>
    <row r="9" spans="2:46" ht="16.5" customHeight="1">
      <c r="B9" s="16"/>
      <c r="E9" s="208" t="s">
        <v>136</v>
      </c>
      <c r="F9" s="174"/>
      <c r="G9" s="174"/>
      <c r="H9" s="174"/>
      <c r="L9" s="16"/>
    </row>
    <row r="10" spans="2:46" ht="12" customHeight="1">
      <c r="B10" s="16"/>
      <c r="D10" s="22" t="s">
        <v>137</v>
      </c>
      <c r="L10" s="16"/>
    </row>
    <row r="11" spans="2:46" s="1" customFormat="1" ht="16.5" customHeight="1">
      <c r="B11" s="25"/>
      <c r="E11" s="191" t="s">
        <v>1008</v>
      </c>
      <c r="F11" s="210"/>
      <c r="G11" s="210"/>
      <c r="H11" s="210"/>
      <c r="L11" s="25"/>
    </row>
    <row r="12" spans="2:46" s="1" customFormat="1" ht="12" customHeight="1">
      <c r="B12" s="25"/>
      <c r="D12" s="22" t="s">
        <v>139</v>
      </c>
      <c r="L12" s="25"/>
    </row>
    <row r="13" spans="2:46" s="1" customFormat="1" ht="16.5" customHeight="1">
      <c r="B13" s="25"/>
      <c r="E13" s="204" t="s">
        <v>1009</v>
      </c>
      <c r="F13" s="210"/>
      <c r="G13" s="210"/>
      <c r="H13" s="210"/>
      <c r="L13" s="25"/>
    </row>
    <row r="14" spans="2:46" s="1" customFormat="1">
      <c r="B14" s="25"/>
      <c r="L14" s="25"/>
    </row>
    <row r="15" spans="2:46" s="1" customFormat="1" ht="12" customHeight="1">
      <c r="B15" s="25"/>
      <c r="D15" s="22" t="s">
        <v>15</v>
      </c>
      <c r="F15" s="20" t="s">
        <v>1</v>
      </c>
      <c r="I15" s="22" t="s">
        <v>16</v>
      </c>
      <c r="J15" s="20" t="s">
        <v>1</v>
      </c>
      <c r="L15" s="25"/>
    </row>
    <row r="16" spans="2:46" s="1" customFormat="1" ht="12" customHeight="1">
      <c r="B16" s="25"/>
      <c r="D16" s="22" t="s">
        <v>17</v>
      </c>
      <c r="F16" s="20" t="s">
        <v>141</v>
      </c>
      <c r="I16" s="22" t="s">
        <v>19</v>
      </c>
      <c r="J16" s="48">
        <f>'Rekapitulácia stavby'!AN8</f>
        <v>45566</v>
      </c>
      <c r="L16" s="25"/>
    </row>
    <row r="17" spans="2:12" s="1" customFormat="1" ht="10.9" customHeight="1">
      <c r="B17" s="25"/>
      <c r="L17" s="25"/>
    </row>
    <row r="18" spans="2:12" s="1" customFormat="1" ht="12" customHeight="1">
      <c r="B18" s="25"/>
      <c r="D18" s="22" t="s">
        <v>20</v>
      </c>
      <c r="I18" s="22" t="s">
        <v>21</v>
      </c>
      <c r="J18" s="20" t="s">
        <v>1</v>
      </c>
      <c r="L18" s="25"/>
    </row>
    <row r="19" spans="2:12" s="1" customFormat="1" ht="18" customHeight="1">
      <c r="B19" s="25"/>
      <c r="E19" s="20" t="s">
        <v>18</v>
      </c>
      <c r="I19" s="22" t="s">
        <v>22</v>
      </c>
      <c r="J19" s="20" t="s">
        <v>1</v>
      </c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2" t="s">
        <v>23</v>
      </c>
      <c r="I21" s="22" t="s">
        <v>21</v>
      </c>
      <c r="J21" s="20">
        <f>'Rekapitulácia stavby'!AN13</f>
        <v>53789059</v>
      </c>
      <c r="L21" s="25"/>
    </row>
    <row r="22" spans="2:12" s="1" customFormat="1" ht="18" customHeight="1">
      <c r="B22" s="25"/>
      <c r="E22" s="178" t="s">
        <v>1339</v>
      </c>
      <c r="F22" s="178"/>
      <c r="G22" s="178"/>
      <c r="H22" s="178"/>
      <c r="I22" s="22" t="s">
        <v>22</v>
      </c>
      <c r="J22" s="20" t="str">
        <f>'Rekapitulácia stavby'!AN14</f>
        <v>SK2121514241</v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2" t="s">
        <v>24</v>
      </c>
      <c r="I24" s="22" t="s">
        <v>21</v>
      </c>
      <c r="J24" s="20" t="s">
        <v>1</v>
      </c>
      <c r="L24" s="25"/>
    </row>
    <row r="25" spans="2:12" s="1" customFormat="1" ht="18" customHeight="1">
      <c r="B25" s="25"/>
      <c r="E25" s="20" t="s">
        <v>142</v>
      </c>
      <c r="I25" s="22" t="s">
        <v>22</v>
      </c>
      <c r="J25" s="20" t="s">
        <v>1</v>
      </c>
      <c r="L25" s="25"/>
    </row>
    <row r="26" spans="2:12" s="1" customFormat="1" ht="6.95" customHeight="1">
      <c r="B26" s="25"/>
      <c r="L26" s="25"/>
    </row>
    <row r="27" spans="2:12" s="1" customFormat="1" ht="12" customHeight="1">
      <c r="B27" s="25"/>
      <c r="D27" s="22" t="s">
        <v>26</v>
      </c>
      <c r="I27" s="22" t="s">
        <v>21</v>
      </c>
      <c r="J27" s="20" t="s">
        <v>1</v>
      </c>
      <c r="L27" s="25"/>
    </row>
    <row r="28" spans="2:12" s="1" customFormat="1" ht="18" customHeight="1">
      <c r="B28" s="25"/>
      <c r="E28" s="20" t="s">
        <v>143</v>
      </c>
      <c r="I28" s="22" t="s">
        <v>22</v>
      </c>
      <c r="J28" s="20" t="s">
        <v>1</v>
      </c>
      <c r="L28" s="25"/>
    </row>
    <row r="29" spans="2:12" s="1" customFormat="1" ht="6.95" customHeight="1">
      <c r="B29" s="25"/>
      <c r="L29" s="25"/>
    </row>
    <row r="30" spans="2:12" s="1" customFormat="1" ht="12" customHeight="1">
      <c r="B30" s="25"/>
      <c r="D30" s="22" t="s">
        <v>27</v>
      </c>
      <c r="L30" s="25"/>
    </row>
    <row r="31" spans="2:12" s="7" customFormat="1" ht="179.25" customHeight="1">
      <c r="B31" s="90"/>
      <c r="E31" s="180" t="s">
        <v>144</v>
      </c>
      <c r="F31" s="180"/>
      <c r="G31" s="180"/>
      <c r="H31" s="180"/>
      <c r="L31" s="90"/>
    </row>
    <row r="32" spans="2:12" s="1" customFormat="1" ht="6.95" customHeight="1">
      <c r="B32" s="25"/>
      <c r="L32" s="25"/>
    </row>
    <row r="33" spans="2:12" s="1" customFormat="1" ht="6.95" customHeight="1">
      <c r="B33" s="25"/>
      <c r="D33" s="49"/>
      <c r="E33" s="49"/>
      <c r="F33" s="49"/>
      <c r="G33" s="49"/>
      <c r="H33" s="49"/>
      <c r="I33" s="49"/>
      <c r="J33" s="49"/>
      <c r="K33" s="49"/>
      <c r="L33" s="25"/>
    </row>
    <row r="34" spans="2:12" s="1" customFormat="1" ht="25.35" customHeight="1">
      <c r="B34" s="25"/>
      <c r="D34" s="91" t="s">
        <v>28</v>
      </c>
      <c r="J34" s="62">
        <f>ROUND(J135, 2)</f>
        <v>3187.42</v>
      </c>
      <c r="L34" s="25"/>
    </row>
    <row r="35" spans="2:12" s="1" customFormat="1" ht="6.95" customHeight="1">
      <c r="B35" s="25"/>
      <c r="D35" s="49"/>
      <c r="E35" s="49"/>
      <c r="F35" s="49"/>
      <c r="G35" s="49"/>
      <c r="H35" s="49"/>
      <c r="I35" s="49"/>
      <c r="J35" s="49"/>
      <c r="K35" s="49"/>
      <c r="L35" s="25"/>
    </row>
    <row r="36" spans="2:12" s="1" customFormat="1" ht="14.45" customHeight="1">
      <c r="B36" s="25"/>
      <c r="F36" s="28" t="s">
        <v>30</v>
      </c>
      <c r="I36" s="28" t="s">
        <v>29</v>
      </c>
      <c r="J36" s="28" t="s">
        <v>31</v>
      </c>
      <c r="L36" s="25"/>
    </row>
    <row r="37" spans="2:12" s="1" customFormat="1" ht="14.45" customHeight="1">
      <c r="B37" s="25"/>
      <c r="D37" s="51" t="s">
        <v>32</v>
      </c>
      <c r="E37" s="30" t="s">
        <v>33</v>
      </c>
      <c r="F37" s="92">
        <f>ROUND((SUM(BE135:BE192)),  2)</f>
        <v>0</v>
      </c>
      <c r="G37" s="93"/>
      <c r="H37" s="93"/>
      <c r="I37" s="94">
        <v>0.2</v>
      </c>
      <c r="J37" s="92">
        <f>ROUND(((SUM(BE135:BE192))*I37),  2)</f>
        <v>0</v>
      </c>
      <c r="L37" s="25"/>
    </row>
    <row r="38" spans="2:12" s="1" customFormat="1" ht="14.45" customHeight="1">
      <c r="B38" s="25"/>
      <c r="E38" s="30" t="s">
        <v>34</v>
      </c>
      <c r="F38" s="81">
        <f>ROUND((SUM(BF135:BF192)),  2)</f>
        <v>3187.42</v>
      </c>
      <c r="I38" s="95">
        <v>0.1</v>
      </c>
      <c r="J38" s="81">
        <f>ROUND(((SUM(BF135:BF192))*I38),  2)</f>
        <v>318.74</v>
      </c>
      <c r="L38" s="25"/>
    </row>
    <row r="39" spans="2:12" s="1" customFormat="1" ht="14.45" hidden="1" customHeight="1">
      <c r="B39" s="25"/>
      <c r="E39" s="22" t="s">
        <v>35</v>
      </c>
      <c r="F39" s="81">
        <f>ROUND((SUM(BG135:BG192)),  2)</f>
        <v>0</v>
      </c>
      <c r="I39" s="95">
        <v>0.2</v>
      </c>
      <c r="J39" s="81">
        <f>0</f>
        <v>0</v>
      </c>
      <c r="L39" s="25"/>
    </row>
    <row r="40" spans="2:12" s="1" customFormat="1" ht="14.45" hidden="1" customHeight="1">
      <c r="B40" s="25"/>
      <c r="E40" s="22" t="s">
        <v>36</v>
      </c>
      <c r="F40" s="81">
        <f>ROUND((SUM(BH135:BH192)),  2)</f>
        <v>0</v>
      </c>
      <c r="I40" s="95">
        <v>0.2</v>
      </c>
      <c r="J40" s="81">
        <f>0</f>
        <v>0</v>
      </c>
      <c r="L40" s="25"/>
    </row>
    <row r="41" spans="2:12" s="1" customFormat="1" ht="14.45" hidden="1" customHeight="1">
      <c r="B41" s="25"/>
      <c r="E41" s="30" t="s">
        <v>37</v>
      </c>
      <c r="F41" s="92">
        <f>ROUND((SUM(BI135:BI192)),  2)</f>
        <v>0</v>
      </c>
      <c r="G41" s="93"/>
      <c r="H41" s="93"/>
      <c r="I41" s="94">
        <v>0</v>
      </c>
      <c r="J41" s="92">
        <f>0</f>
        <v>0</v>
      </c>
      <c r="L41" s="25"/>
    </row>
    <row r="42" spans="2:12" s="1" customFormat="1" ht="6.95" customHeight="1">
      <c r="B42" s="25"/>
      <c r="L42" s="25"/>
    </row>
    <row r="43" spans="2:12" s="1" customFormat="1" ht="25.35" customHeight="1">
      <c r="B43" s="25"/>
      <c r="C43" s="96"/>
      <c r="D43" s="97" t="s">
        <v>38</v>
      </c>
      <c r="E43" s="53"/>
      <c r="F43" s="53"/>
      <c r="G43" s="98" t="s">
        <v>39</v>
      </c>
      <c r="H43" s="99" t="s">
        <v>40</v>
      </c>
      <c r="I43" s="53"/>
      <c r="J43" s="100">
        <f>SUM(J34:J41)</f>
        <v>3506.16</v>
      </c>
      <c r="K43" s="101"/>
      <c r="L43" s="25"/>
    </row>
    <row r="44" spans="2:12" s="1" customFormat="1" ht="14.45" customHeight="1">
      <c r="B44" s="25"/>
      <c r="L44" s="25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43</v>
      </c>
      <c r="E61" s="27"/>
      <c r="F61" s="102" t="s">
        <v>44</v>
      </c>
      <c r="G61" s="39" t="s">
        <v>43</v>
      </c>
      <c r="H61" s="27"/>
      <c r="I61" s="27"/>
      <c r="J61" s="103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43</v>
      </c>
      <c r="E76" s="27"/>
      <c r="F76" s="102" t="s">
        <v>44</v>
      </c>
      <c r="G76" s="39" t="s">
        <v>43</v>
      </c>
      <c r="H76" s="27"/>
      <c r="I76" s="27"/>
      <c r="J76" s="103" t="s">
        <v>44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12" s="1" customFormat="1" ht="24.95" customHeight="1">
      <c r="B82" s="25"/>
      <c r="C82" s="17" t="s">
        <v>145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13</v>
      </c>
      <c r="L84" s="25"/>
    </row>
    <row r="85" spans="2:12" s="1" customFormat="1" ht="16.5" customHeight="1">
      <c r="B85" s="25"/>
      <c r="E85" s="208" t="str">
        <f>E7</f>
        <v>Obnova budovy materskej a základnej školy Vyšná Sitnica</v>
      </c>
      <c r="F85" s="209"/>
      <c r="G85" s="209"/>
      <c r="H85" s="209"/>
      <c r="L85" s="25"/>
    </row>
    <row r="86" spans="2:12" ht="12" customHeight="1">
      <c r="B86" s="16"/>
      <c r="C86" s="22" t="s">
        <v>135</v>
      </c>
      <c r="L86" s="16"/>
    </row>
    <row r="87" spans="2:12" ht="16.5" customHeight="1">
      <c r="B87" s="16"/>
      <c r="E87" s="208" t="s">
        <v>136</v>
      </c>
      <c r="F87" s="174"/>
      <c r="G87" s="174"/>
      <c r="H87" s="174"/>
      <c r="L87" s="16"/>
    </row>
    <row r="88" spans="2:12" ht="12" customHeight="1">
      <c r="B88" s="16"/>
      <c r="C88" s="22" t="s">
        <v>137</v>
      </c>
      <c r="L88" s="16"/>
    </row>
    <row r="89" spans="2:12" s="1" customFormat="1" ht="16.5" customHeight="1">
      <c r="B89" s="25"/>
      <c r="E89" s="191" t="s">
        <v>1008</v>
      </c>
      <c r="F89" s="210"/>
      <c r="G89" s="210"/>
      <c r="H89" s="210"/>
      <c r="L89" s="25"/>
    </row>
    <row r="90" spans="2:12" s="1" customFormat="1" ht="12" customHeight="1">
      <c r="B90" s="25"/>
      <c r="C90" s="22" t="s">
        <v>139</v>
      </c>
      <c r="L90" s="25"/>
    </row>
    <row r="91" spans="2:12" s="1" customFormat="1" ht="16.5" customHeight="1">
      <c r="B91" s="25"/>
      <c r="E91" s="204" t="str">
        <f>E13</f>
        <v>1 - Výmena/inštalácia vykurovacieho systému</v>
      </c>
      <c r="F91" s="210"/>
      <c r="G91" s="210"/>
      <c r="H91" s="210"/>
      <c r="L91" s="25"/>
    </row>
    <row r="92" spans="2:12" s="1" customFormat="1" ht="6.95" customHeight="1">
      <c r="B92" s="25"/>
      <c r="L92" s="25"/>
    </row>
    <row r="93" spans="2:12" s="1" customFormat="1" ht="12" customHeight="1">
      <c r="B93" s="25"/>
      <c r="C93" s="22" t="s">
        <v>17</v>
      </c>
      <c r="F93" s="20" t="str">
        <f>F16</f>
        <v>Vyšná Sitnica súp. č.: 1, parcela č.: KN-C 178</v>
      </c>
      <c r="I93" s="22" t="s">
        <v>19</v>
      </c>
      <c r="J93" s="48">
        <f>IF(J16="","",J16)</f>
        <v>45566</v>
      </c>
      <c r="L93" s="25"/>
    </row>
    <row r="94" spans="2:12" s="1" customFormat="1" ht="6.95" customHeight="1">
      <c r="B94" s="25"/>
      <c r="L94" s="25"/>
    </row>
    <row r="95" spans="2:12" s="1" customFormat="1" ht="15.2" customHeight="1">
      <c r="B95" s="25"/>
      <c r="C95" s="22" t="s">
        <v>20</v>
      </c>
      <c r="F95" s="20" t="str">
        <f>E19</f>
        <v xml:space="preserve"> </v>
      </c>
      <c r="I95" s="22" t="s">
        <v>24</v>
      </c>
      <c r="J95" s="23" t="str">
        <f>E25</f>
        <v>Ing. Rastislav Chamaj</v>
      </c>
      <c r="L95" s="25"/>
    </row>
    <row r="96" spans="2:12" s="1" customFormat="1" ht="15.2" customHeight="1">
      <c r="B96" s="25"/>
      <c r="C96" s="22" t="s">
        <v>23</v>
      </c>
      <c r="F96" s="20" t="s">
        <v>1339</v>
      </c>
      <c r="I96" s="22" t="s">
        <v>26</v>
      </c>
      <c r="J96" s="23" t="str">
        <f>E28</f>
        <v>Ing. Ján Hlinka</v>
      </c>
      <c r="L96" s="25"/>
    </row>
    <row r="97" spans="2:47" s="1" customFormat="1" ht="10.35" customHeight="1">
      <c r="B97" s="25"/>
      <c r="L97" s="25"/>
    </row>
    <row r="98" spans="2:47" s="1" customFormat="1" ht="29.25" customHeight="1">
      <c r="B98" s="25"/>
      <c r="C98" s="104" t="s">
        <v>146</v>
      </c>
      <c r="D98" s="96"/>
      <c r="E98" s="96"/>
      <c r="F98" s="96"/>
      <c r="G98" s="96"/>
      <c r="H98" s="96"/>
      <c r="I98" s="96"/>
      <c r="J98" s="105" t="s">
        <v>147</v>
      </c>
      <c r="K98" s="96"/>
      <c r="L98" s="25"/>
    </row>
    <row r="99" spans="2:47" s="1" customFormat="1" ht="10.35" customHeight="1">
      <c r="B99" s="25"/>
      <c r="L99" s="25"/>
    </row>
    <row r="100" spans="2:47" s="1" customFormat="1" ht="22.9" customHeight="1">
      <c r="B100" s="25"/>
      <c r="C100" s="106" t="s">
        <v>148</v>
      </c>
      <c r="J100" s="62">
        <f>J135</f>
        <v>3187.4200000000005</v>
      </c>
      <c r="L100" s="25"/>
      <c r="AU100" s="13" t="s">
        <v>149</v>
      </c>
    </row>
    <row r="101" spans="2:47" s="8" customFormat="1" ht="24.95" customHeight="1">
      <c r="B101" s="107"/>
      <c r="D101" s="108" t="s">
        <v>150</v>
      </c>
      <c r="E101" s="109"/>
      <c r="F101" s="109"/>
      <c r="G101" s="109"/>
      <c r="H101" s="109"/>
      <c r="I101" s="109"/>
      <c r="J101" s="110">
        <f>J136</f>
        <v>48.59</v>
      </c>
      <c r="L101" s="107"/>
    </row>
    <row r="102" spans="2:47" s="9" customFormat="1" ht="19.899999999999999" customHeight="1">
      <c r="B102" s="111"/>
      <c r="D102" s="112" t="s">
        <v>151</v>
      </c>
      <c r="E102" s="113"/>
      <c r="F102" s="113"/>
      <c r="G102" s="113"/>
      <c r="H102" s="113"/>
      <c r="I102" s="113"/>
      <c r="J102" s="114">
        <f>J137</f>
        <v>18.73</v>
      </c>
      <c r="L102" s="111"/>
    </row>
    <row r="103" spans="2:47" s="9" customFormat="1" ht="19.899999999999999" customHeight="1">
      <c r="B103" s="111"/>
      <c r="D103" s="112" t="s">
        <v>812</v>
      </c>
      <c r="E103" s="113"/>
      <c r="F103" s="113"/>
      <c r="G103" s="113"/>
      <c r="H103" s="113"/>
      <c r="I103" s="113"/>
      <c r="J103" s="114">
        <f>J139</f>
        <v>29.86</v>
      </c>
      <c r="L103" s="111"/>
    </row>
    <row r="104" spans="2:47" s="8" customFormat="1" ht="24.95" customHeight="1">
      <c r="B104" s="107"/>
      <c r="D104" s="108" t="s">
        <v>153</v>
      </c>
      <c r="E104" s="109"/>
      <c r="F104" s="109"/>
      <c r="G104" s="109"/>
      <c r="H104" s="109"/>
      <c r="I104" s="109"/>
      <c r="J104" s="110">
        <f>J142</f>
        <v>2725.88</v>
      </c>
      <c r="L104" s="107"/>
    </row>
    <row r="105" spans="2:47" s="9" customFormat="1" ht="19.899999999999999" customHeight="1">
      <c r="B105" s="111"/>
      <c r="D105" s="112" t="s">
        <v>483</v>
      </c>
      <c r="E105" s="113"/>
      <c r="F105" s="113"/>
      <c r="G105" s="113"/>
      <c r="H105" s="113"/>
      <c r="I105" s="113"/>
      <c r="J105" s="114">
        <f>J143</f>
        <v>117.39</v>
      </c>
      <c r="L105" s="111"/>
    </row>
    <row r="106" spans="2:47" s="9" customFormat="1" ht="19.899999999999999" customHeight="1">
      <c r="B106" s="111"/>
      <c r="D106" s="112" t="s">
        <v>1010</v>
      </c>
      <c r="E106" s="113"/>
      <c r="F106" s="113"/>
      <c r="G106" s="113"/>
      <c r="H106" s="113"/>
      <c r="I106" s="113"/>
      <c r="J106" s="114">
        <f>J149</f>
        <v>62.85</v>
      </c>
      <c r="L106" s="111"/>
    </row>
    <row r="107" spans="2:47" s="9" customFormat="1" ht="19.899999999999999" customHeight="1">
      <c r="B107" s="111"/>
      <c r="D107" s="112" t="s">
        <v>1011</v>
      </c>
      <c r="E107" s="113"/>
      <c r="F107" s="113"/>
      <c r="G107" s="113"/>
      <c r="H107" s="113"/>
      <c r="I107" s="113"/>
      <c r="J107" s="114">
        <f>J158</f>
        <v>1140.8800000000001</v>
      </c>
      <c r="L107" s="111"/>
    </row>
    <row r="108" spans="2:47" s="9" customFormat="1" ht="19.899999999999999" customHeight="1">
      <c r="B108" s="111"/>
      <c r="D108" s="112" t="s">
        <v>1012</v>
      </c>
      <c r="E108" s="113"/>
      <c r="F108" s="113"/>
      <c r="G108" s="113"/>
      <c r="H108" s="113"/>
      <c r="I108" s="113"/>
      <c r="J108" s="114">
        <f>J174</f>
        <v>1359.38</v>
      </c>
      <c r="L108" s="111"/>
    </row>
    <row r="109" spans="2:47" s="9" customFormat="1" ht="19.899999999999999" customHeight="1">
      <c r="B109" s="111"/>
      <c r="D109" s="112" t="s">
        <v>1013</v>
      </c>
      <c r="E109" s="113"/>
      <c r="F109" s="113"/>
      <c r="G109" s="113"/>
      <c r="H109" s="113"/>
      <c r="I109" s="113"/>
      <c r="J109" s="114">
        <f>J182</f>
        <v>45.379999999999995</v>
      </c>
      <c r="L109" s="111"/>
    </row>
    <row r="110" spans="2:47" s="8" customFormat="1" ht="24.95" customHeight="1">
      <c r="B110" s="107"/>
      <c r="D110" s="108" t="s">
        <v>815</v>
      </c>
      <c r="E110" s="109"/>
      <c r="F110" s="109"/>
      <c r="G110" s="109"/>
      <c r="H110" s="109"/>
      <c r="I110" s="109"/>
      <c r="J110" s="110">
        <f>J188</f>
        <v>171.63000000000002</v>
      </c>
      <c r="L110" s="107"/>
    </row>
    <row r="111" spans="2:47" s="8" customFormat="1" ht="24.95" customHeight="1">
      <c r="B111" s="107"/>
      <c r="D111" s="108" t="s">
        <v>341</v>
      </c>
      <c r="E111" s="109"/>
      <c r="F111" s="109"/>
      <c r="G111" s="109"/>
      <c r="H111" s="109"/>
      <c r="I111" s="109"/>
      <c r="J111" s="110">
        <f>J191</f>
        <v>241.32</v>
      </c>
      <c r="L111" s="107"/>
    </row>
    <row r="112" spans="2:47" s="1" customFormat="1" ht="21.75" customHeight="1">
      <c r="B112" s="25"/>
      <c r="L112" s="25"/>
    </row>
    <row r="113" spans="2:12" s="1" customFormat="1" ht="6.95" customHeight="1"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25"/>
    </row>
    <row r="117" spans="2:12" s="1" customFormat="1" ht="6.95" customHeight="1">
      <c r="B117" s="42"/>
      <c r="C117" s="43"/>
      <c r="D117" s="43"/>
      <c r="E117" s="43"/>
      <c r="F117" s="43"/>
      <c r="G117" s="43"/>
      <c r="H117" s="43"/>
      <c r="I117" s="43"/>
      <c r="J117" s="43"/>
      <c r="K117" s="43"/>
      <c r="L117" s="25"/>
    </row>
    <row r="118" spans="2:12" s="1" customFormat="1" ht="24.95" customHeight="1">
      <c r="B118" s="25"/>
      <c r="C118" s="17" t="s">
        <v>156</v>
      </c>
      <c r="L118" s="25"/>
    </row>
    <row r="119" spans="2:12" s="1" customFormat="1" ht="6.95" customHeight="1">
      <c r="B119" s="25"/>
      <c r="L119" s="25"/>
    </row>
    <row r="120" spans="2:12" s="1" customFormat="1" ht="12" customHeight="1">
      <c r="B120" s="25"/>
      <c r="C120" s="22" t="s">
        <v>13</v>
      </c>
      <c r="L120" s="25"/>
    </row>
    <row r="121" spans="2:12" s="1" customFormat="1" ht="16.5" customHeight="1">
      <c r="B121" s="25"/>
      <c r="E121" s="208" t="str">
        <f>E7</f>
        <v>Obnova budovy materskej a základnej školy Vyšná Sitnica</v>
      </c>
      <c r="F121" s="209"/>
      <c r="G121" s="209"/>
      <c r="H121" s="209"/>
      <c r="L121" s="25"/>
    </row>
    <row r="122" spans="2:12" ht="12" customHeight="1">
      <c r="B122" s="16"/>
      <c r="C122" s="22" t="s">
        <v>135</v>
      </c>
      <c r="L122" s="16"/>
    </row>
    <row r="123" spans="2:12" ht="16.5" customHeight="1">
      <c r="B123" s="16"/>
      <c r="E123" s="208" t="s">
        <v>136</v>
      </c>
      <c r="F123" s="174"/>
      <c r="G123" s="174"/>
      <c r="H123" s="174"/>
      <c r="L123" s="16"/>
    </row>
    <row r="124" spans="2:12" ht="12" customHeight="1">
      <c r="B124" s="16"/>
      <c r="C124" s="22" t="s">
        <v>137</v>
      </c>
      <c r="L124" s="16"/>
    </row>
    <row r="125" spans="2:12" s="1" customFormat="1" ht="16.5" customHeight="1">
      <c r="B125" s="25"/>
      <c r="E125" s="191" t="s">
        <v>1008</v>
      </c>
      <c r="F125" s="210"/>
      <c r="G125" s="210"/>
      <c r="H125" s="210"/>
      <c r="L125" s="25"/>
    </row>
    <row r="126" spans="2:12" s="1" customFormat="1" ht="12" customHeight="1">
      <c r="B126" s="25"/>
      <c r="C126" s="22" t="s">
        <v>139</v>
      </c>
      <c r="L126" s="25"/>
    </row>
    <row r="127" spans="2:12" s="1" customFormat="1" ht="16.5" customHeight="1">
      <c r="B127" s="25"/>
      <c r="E127" s="204" t="str">
        <f>E13</f>
        <v>1 - Výmena/inštalácia vykurovacieho systému</v>
      </c>
      <c r="F127" s="210"/>
      <c r="G127" s="210"/>
      <c r="H127" s="210"/>
      <c r="L127" s="25"/>
    </row>
    <row r="128" spans="2:12" s="1" customFormat="1" ht="6.95" customHeight="1">
      <c r="B128" s="25"/>
      <c r="L128" s="25"/>
    </row>
    <row r="129" spans="2:65" s="1" customFormat="1" ht="12" customHeight="1">
      <c r="B129" s="25"/>
      <c r="C129" s="22" t="s">
        <v>17</v>
      </c>
      <c r="F129" s="20" t="str">
        <f>F16</f>
        <v>Vyšná Sitnica súp. č.: 1, parcela č.: KN-C 178</v>
      </c>
      <c r="I129" s="22" t="s">
        <v>19</v>
      </c>
      <c r="J129" s="48">
        <f>IF(J16="","",J16)</f>
        <v>45566</v>
      </c>
      <c r="L129" s="25"/>
    </row>
    <row r="130" spans="2:65" s="1" customFormat="1" ht="6.95" customHeight="1">
      <c r="B130" s="25"/>
      <c r="L130" s="25"/>
    </row>
    <row r="131" spans="2:65" s="1" customFormat="1" ht="15.2" customHeight="1">
      <c r="B131" s="25"/>
      <c r="C131" s="22" t="s">
        <v>20</v>
      </c>
      <c r="F131" s="20" t="str">
        <f>E19</f>
        <v xml:space="preserve"> </v>
      </c>
      <c r="I131" s="22" t="s">
        <v>24</v>
      </c>
      <c r="J131" s="23" t="str">
        <f>E25</f>
        <v>Ing. Rastislav Chamaj</v>
      </c>
      <c r="L131" s="25"/>
    </row>
    <row r="132" spans="2:65" s="1" customFormat="1" ht="15.2" customHeight="1">
      <c r="B132" s="25"/>
      <c r="C132" s="22" t="s">
        <v>23</v>
      </c>
      <c r="F132" s="20" t="s">
        <v>1339</v>
      </c>
      <c r="I132" s="22" t="s">
        <v>26</v>
      </c>
      <c r="J132" s="23" t="str">
        <f>E28</f>
        <v>Ing. Ján Hlinka</v>
      </c>
      <c r="L132" s="25"/>
    </row>
    <row r="133" spans="2:65" s="1" customFormat="1" ht="10.35" customHeight="1">
      <c r="B133" s="25"/>
      <c r="L133" s="25"/>
    </row>
    <row r="134" spans="2:65" s="10" customFormat="1" ht="29.25" customHeight="1">
      <c r="B134" s="115"/>
      <c r="C134" s="116" t="s">
        <v>157</v>
      </c>
      <c r="D134" s="117" t="s">
        <v>53</v>
      </c>
      <c r="E134" s="117" t="s">
        <v>49</v>
      </c>
      <c r="F134" s="117" t="s">
        <v>50</v>
      </c>
      <c r="G134" s="117" t="s">
        <v>158</v>
      </c>
      <c r="H134" s="117" t="s">
        <v>159</v>
      </c>
      <c r="I134" s="117" t="s">
        <v>160</v>
      </c>
      <c r="J134" s="118" t="s">
        <v>147</v>
      </c>
      <c r="K134" s="119" t="s">
        <v>161</v>
      </c>
      <c r="L134" s="115"/>
      <c r="M134" s="55" t="s">
        <v>1</v>
      </c>
      <c r="N134" s="56" t="s">
        <v>32</v>
      </c>
      <c r="O134" s="56" t="s">
        <v>162</v>
      </c>
      <c r="P134" s="56" t="s">
        <v>163</v>
      </c>
      <c r="Q134" s="56" t="s">
        <v>164</v>
      </c>
      <c r="R134" s="56" t="s">
        <v>165</v>
      </c>
      <c r="S134" s="56" t="s">
        <v>166</v>
      </c>
      <c r="T134" s="57" t="s">
        <v>167</v>
      </c>
    </row>
    <row r="135" spans="2:65" s="1" customFormat="1" ht="22.9" customHeight="1">
      <c r="B135" s="25"/>
      <c r="C135" s="60" t="s">
        <v>148</v>
      </c>
      <c r="J135" s="120">
        <f>BK135</f>
        <v>3187.4200000000005</v>
      </c>
      <c r="L135" s="25"/>
      <c r="M135" s="58"/>
      <c r="N135" s="49"/>
      <c r="O135" s="49"/>
      <c r="P135" s="121">
        <f>P136+P142+P188+P191</f>
        <v>0</v>
      </c>
      <c r="Q135" s="49"/>
      <c r="R135" s="121">
        <f>R136+R142+R188+R191</f>
        <v>0</v>
      </c>
      <c r="S135" s="49"/>
      <c r="T135" s="122">
        <f>T136+T142+T188+T191</f>
        <v>0</v>
      </c>
      <c r="AT135" s="13" t="s">
        <v>67</v>
      </c>
      <c r="AU135" s="13" t="s">
        <v>149</v>
      </c>
      <c r="BK135" s="123">
        <f>BK136+BK142+BK188+BK191</f>
        <v>3187.4200000000005</v>
      </c>
    </row>
    <row r="136" spans="2:65" s="11" customFormat="1" ht="25.9" customHeight="1">
      <c r="B136" s="124"/>
      <c r="D136" s="125" t="s">
        <v>67</v>
      </c>
      <c r="E136" s="126" t="s">
        <v>168</v>
      </c>
      <c r="F136" s="126" t="s">
        <v>169</v>
      </c>
      <c r="J136" s="127">
        <f>BK136</f>
        <v>48.59</v>
      </c>
      <c r="L136" s="124"/>
      <c r="M136" s="128"/>
      <c r="P136" s="129">
        <f>P137+P139</f>
        <v>0</v>
      </c>
      <c r="R136" s="129">
        <f>R137+R139</f>
        <v>0</v>
      </c>
      <c r="T136" s="130">
        <f>T137+T139</f>
        <v>0</v>
      </c>
      <c r="AR136" s="125" t="s">
        <v>75</v>
      </c>
      <c r="AT136" s="131" t="s">
        <v>67</v>
      </c>
      <c r="AU136" s="131" t="s">
        <v>68</v>
      </c>
      <c r="AY136" s="125" t="s">
        <v>170</v>
      </c>
      <c r="BK136" s="132">
        <f>BK137+BK139</f>
        <v>48.59</v>
      </c>
    </row>
    <row r="137" spans="2:65" s="11" customFormat="1" ht="22.9" customHeight="1">
      <c r="B137" s="124"/>
      <c r="D137" s="125" t="s">
        <v>67</v>
      </c>
      <c r="E137" s="147" t="s">
        <v>108</v>
      </c>
      <c r="F137" s="147" t="s">
        <v>204</v>
      </c>
      <c r="J137" s="148">
        <f>BK137</f>
        <v>18.73</v>
      </c>
      <c r="L137" s="124"/>
      <c r="M137" s="128"/>
      <c r="P137" s="129">
        <f>P138</f>
        <v>0</v>
      </c>
      <c r="R137" s="129">
        <f>R138</f>
        <v>0</v>
      </c>
      <c r="T137" s="130">
        <f>T138</f>
        <v>0</v>
      </c>
      <c r="AR137" s="125" t="s">
        <v>75</v>
      </c>
      <c r="AT137" s="131" t="s">
        <v>67</v>
      </c>
      <c r="AU137" s="131" t="s">
        <v>75</v>
      </c>
      <c r="AY137" s="125" t="s">
        <v>170</v>
      </c>
      <c r="BK137" s="132">
        <f>BK138</f>
        <v>18.73</v>
      </c>
    </row>
    <row r="138" spans="2:65" s="1" customFormat="1" ht="24.2" customHeight="1">
      <c r="B138" s="133"/>
      <c r="C138" s="134" t="s">
        <v>75</v>
      </c>
      <c r="D138" s="134" t="s">
        <v>171</v>
      </c>
      <c r="E138" s="135" t="s">
        <v>1014</v>
      </c>
      <c r="F138" s="136" t="s">
        <v>1015</v>
      </c>
      <c r="G138" s="137" t="s">
        <v>174</v>
      </c>
      <c r="H138" s="138">
        <v>1.1200000000000001</v>
      </c>
      <c r="I138" s="139">
        <v>16.72</v>
      </c>
      <c r="J138" s="139">
        <f>ROUND(I138*H138,2)</f>
        <v>18.73</v>
      </c>
      <c r="K138" s="140"/>
      <c r="L138" s="25"/>
      <c r="M138" s="141" t="s">
        <v>1</v>
      </c>
      <c r="N138" s="142" t="s">
        <v>34</v>
      </c>
      <c r="O138" s="143">
        <v>0</v>
      </c>
      <c r="P138" s="143">
        <f>O138*H138</f>
        <v>0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AR138" s="145" t="s">
        <v>97</v>
      </c>
      <c r="AT138" s="145" t="s">
        <v>171</v>
      </c>
      <c r="AU138" s="145" t="s">
        <v>79</v>
      </c>
      <c r="AY138" s="13" t="s">
        <v>170</v>
      </c>
      <c r="BE138" s="146">
        <f>IF(N138="základná",J138,0)</f>
        <v>0</v>
      </c>
      <c r="BF138" s="146">
        <f>IF(N138="znížená",J138,0)</f>
        <v>18.73</v>
      </c>
      <c r="BG138" s="146">
        <f>IF(N138="zákl. prenesená",J138,0)</f>
        <v>0</v>
      </c>
      <c r="BH138" s="146">
        <f>IF(N138="zníž. prenesená",J138,0)</f>
        <v>0</v>
      </c>
      <c r="BI138" s="146">
        <f>IF(N138="nulová",J138,0)</f>
        <v>0</v>
      </c>
      <c r="BJ138" s="13" t="s">
        <v>79</v>
      </c>
      <c r="BK138" s="146">
        <f>ROUND(I138*H138,2)</f>
        <v>18.73</v>
      </c>
      <c r="BL138" s="13" t="s">
        <v>97</v>
      </c>
      <c r="BM138" s="145" t="s">
        <v>1016</v>
      </c>
    </row>
    <row r="139" spans="2:65" s="11" customFormat="1" ht="22.9" customHeight="1">
      <c r="B139" s="124"/>
      <c r="D139" s="125" t="s">
        <v>67</v>
      </c>
      <c r="E139" s="147" t="s">
        <v>200</v>
      </c>
      <c r="F139" s="147" t="s">
        <v>342</v>
      </c>
      <c r="J139" s="148">
        <f>BK139</f>
        <v>29.86</v>
      </c>
      <c r="L139" s="124"/>
      <c r="M139" s="128"/>
      <c r="P139" s="129">
        <f>SUM(P140:P141)</f>
        <v>0</v>
      </c>
      <c r="R139" s="129">
        <f>SUM(R140:R141)</f>
        <v>0</v>
      </c>
      <c r="T139" s="130">
        <f>SUM(T140:T141)</f>
        <v>0</v>
      </c>
      <c r="AR139" s="125" t="s">
        <v>75</v>
      </c>
      <c r="AT139" s="131" t="s">
        <v>67</v>
      </c>
      <c r="AU139" s="131" t="s">
        <v>75</v>
      </c>
      <c r="AY139" s="125" t="s">
        <v>170</v>
      </c>
      <c r="BK139" s="132">
        <f>SUM(BK140:BK141)</f>
        <v>29.86</v>
      </c>
    </row>
    <row r="140" spans="2:65" s="1" customFormat="1" ht="24.2" customHeight="1">
      <c r="B140" s="133"/>
      <c r="C140" s="134" t="s">
        <v>79</v>
      </c>
      <c r="D140" s="134" t="s">
        <v>171</v>
      </c>
      <c r="E140" s="135" t="s">
        <v>1017</v>
      </c>
      <c r="F140" s="136" t="s">
        <v>1018</v>
      </c>
      <c r="G140" s="137" t="s">
        <v>1019</v>
      </c>
      <c r="H140" s="138">
        <v>60</v>
      </c>
      <c r="I140" s="139">
        <v>0.17</v>
      </c>
      <c r="J140" s="139">
        <f>ROUND(I140*H140,2)</f>
        <v>10.199999999999999</v>
      </c>
      <c r="K140" s="140"/>
      <c r="L140" s="25"/>
      <c r="M140" s="141" t="s">
        <v>1</v>
      </c>
      <c r="N140" s="142" t="s">
        <v>34</v>
      </c>
      <c r="O140" s="143">
        <v>0</v>
      </c>
      <c r="P140" s="143">
        <f>O140*H140</f>
        <v>0</v>
      </c>
      <c r="Q140" s="143">
        <v>0</v>
      </c>
      <c r="R140" s="143">
        <f>Q140*H140</f>
        <v>0</v>
      </c>
      <c r="S140" s="143">
        <v>0</v>
      </c>
      <c r="T140" s="144">
        <f>S140*H140</f>
        <v>0</v>
      </c>
      <c r="AR140" s="145" t="s">
        <v>97</v>
      </c>
      <c r="AT140" s="145" t="s">
        <v>171</v>
      </c>
      <c r="AU140" s="145" t="s">
        <v>79</v>
      </c>
      <c r="AY140" s="13" t="s">
        <v>170</v>
      </c>
      <c r="BE140" s="146">
        <f>IF(N140="základná",J140,0)</f>
        <v>0</v>
      </c>
      <c r="BF140" s="146">
        <f>IF(N140="znížená",J140,0)</f>
        <v>10.199999999999999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79</v>
      </c>
      <c r="BK140" s="146">
        <f>ROUND(I140*H140,2)</f>
        <v>10.199999999999999</v>
      </c>
      <c r="BL140" s="13" t="s">
        <v>97</v>
      </c>
      <c r="BM140" s="145" t="s">
        <v>1020</v>
      </c>
    </row>
    <row r="141" spans="2:65" s="1" customFormat="1" ht="37.9" customHeight="1">
      <c r="B141" s="133"/>
      <c r="C141" s="134" t="s">
        <v>83</v>
      </c>
      <c r="D141" s="134" t="s">
        <v>171</v>
      </c>
      <c r="E141" s="135" t="s">
        <v>1021</v>
      </c>
      <c r="F141" s="136" t="s">
        <v>1022</v>
      </c>
      <c r="G141" s="137" t="s">
        <v>182</v>
      </c>
      <c r="H141" s="138">
        <v>5.6</v>
      </c>
      <c r="I141" s="139">
        <v>3.51</v>
      </c>
      <c r="J141" s="139">
        <f>ROUND(I141*H141,2)</f>
        <v>19.66</v>
      </c>
      <c r="K141" s="140"/>
      <c r="L141" s="25"/>
      <c r="M141" s="141" t="s">
        <v>1</v>
      </c>
      <c r="N141" s="142" t="s">
        <v>34</v>
      </c>
      <c r="O141" s="143">
        <v>0</v>
      </c>
      <c r="P141" s="143">
        <f>O141*H141</f>
        <v>0</v>
      </c>
      <c r="Q141" s="143">
        <v>0</v>
      </c>
      <c r="R141" s="143">
        <f>Q141*H141</f>
        <v>0</v>
      </c>
      <c r="S141" s="143">
        <v>0</v>
      </c>
      <c r="T141" s="144">
        <f>S141*H141</f>
        <v>0</v>
      </c>
      <c r="AR141" s="145" t="s">
        <v>97</v>
      </c>
      <c r="AT141" s="145" t="s">
        <v>171</v>
      </c>
      <c r="AU141" s="145" t="s">
        <v>79</v>
      </c>
      <c r="AY141" s="13" t="s">
        <v>170</v>
      </c>
      <c r="BE141" s="146">
        <f>IF(N141="základná",J141,0)</f>
        <v>0</v>
      </c>
      <c r="BF141" s="146">
        <f>IF(N141="znížená",J141,0)</f>
        <v>19.66</v>
      </c>
      <c r="BG141" s="146">
        <f>IF(N141="zákl. prenesená",J141,0)</f>
        <v>0</v>
      </c>
      <c r="BH141" s="146">
        <f>IF(N141="zníž. prenesená",J141,0)</f>
        <v>0</v>
      </c>
      <c r="BI141" s="146">
        <f>IF(N141="nulová",J141,0)</f>
        <v>0</v>
      </c>
      <c r="BJ141" s="13" t="s">
        <v>79</v>
      </c>
      <c r="BK141" s="146">
        <f>ROUND(I141*H141,2)</f>
        <v>19.66</v>
      </c>
      <c r="BL141" s="13" t="s">
        <v>97</v>
      </c>
      <c r="BM141" s="145" t="s">
        <v>1023</v>
      </c>
    </row>
    <row r="142" spans="2:65" s="11" customFormat="1" ht="25.9" customHeight="1">
      <c r="B142" s="124"/>
      <c r="D142" s="125" t="s">
        <v>67</v>
      </c>
      <c r="E142" s="126" t="s">
        <v>220</v>
      </c>
      <c r="F142" s="126" t="s">
        <v>221</v>
      </c>
      <c r="J142" s="127">
        <f>BK142</f>
        <v>2725.88</v>
      </c>
      <c r="L142" s="124"/>
      <c r="M142" s="128"/>
      <c r="P142" s="129">
        <f>P143+P149+P158+P174+P182</f>
        <v>0</v>
      </c>
      <c r="R142" s="129">
        <f>R143+R149+R158+R174+R182</f>
        <v>0</v>
      </c>
      <c r="T142" s="130">
        <f>T143+T149+T158+T174+T182</f>
        <v>0</v>
      </c>
      <c r="AR142" s="125" t="s">
        <v>79</v>
      </c>
      <c r="AT142" s="131" t="s">
        <v>67</v>
      </c>
      <c r="AU142" s="131" t="s">
        <v>68</v>
      </c>
      <c r="AY142" s="125" t="s">
        <v>170</v>
      </c>
      <c r="BK142" s="132">
        <f>BK143+BK149+BK158+BK174+BK182</f>
        <v>2725.88</v>
      </c>
    </row>
    <row r="143" spans="2:65" s="11" customFormat="1" ht="22.9" customHeight="1">
      <c r="B143" s="124"/>
      <c r="D143" s="125" t="s">
        <v>67</v>
      </c>
      <c r="E143" s="147" t="s">
        <v>495</v>
      </c>
      <c r="F143" s="147" t="s">
        <v>496</v>
      </c>
      <c r="J143" s="148">
        <f>BK143</f>
        <v>117.39</v>
      </c>
      <c r="L143" s="124"/>
      <c r="M143" s="128"/>
      <c r="P143" s="129">
        <f>SUM(P144:P148)</f>
        <v>0</v>
      </c>
      <c r="R143" s="129">
        <f>SUM(R144:R148)</f>
        <v>0</v>
      </c>
      <c r="T143" s="130">
        <f>SUM(T144:T148)</f>
        <v>0</v>
      </c>
      <c r="AR143" s="125" t="s">
        <v>79</v>
      </c>
      <c r="AT143" s="131" t="s">
        <v>67</v>
      </c>
      <c r="AU143" s="131" t="s">
        <v>75</v>
      </c>
      <c r="AY143" s="125" t="s">
        <v>170</v>
      </c>
      <c r="BK143" s="132">
        <f>SUM(BK144:BK148)</f>
        <v>117.39</v>
      </c>
    </row>
    <row r="144" spans="2:65" s="1" customFormat="1" ht="21.75" customHeight="1">
      <c r="B144" s="133"/>
      <c r="C144" s="134" t="s">
        <v>97</v>
      </c>
      <c r="D144" s="134" t="s">
        <v>171</v>
      </c>
      <c r="E144" s="135" t="s">
        <v>1024</v>
      </c>
      <c r="F144" s="136" t="s">
        <v>1025</v>
      </c>
      <c r="G144" s="137" t="s">
        <v>182</v>
      </c>
      <c r="H144" s="138">
        <v>27</v>
      </c>
      <c r="I144" s="139">
        <v>3.24</v>
      </c>
      <c r="J144" s="139">
        <f>ROUND(I144*H144,2)</f>
        <v>87.48</v>
      </c>
      <c r="K144" s="140"/>
      <c r="L144" s="25"/>
      <c r="M144" s="141" t="s">
        <v>1</v>
      </c>
      <c r="N144" s="142" t="s">
        <v>34</v>
      </c>
      <c r="O144" s="143">
        <v>0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227</v>
      </c>
      <c r="AT144" s="145" t="s">
        <v>171</v>
      </c>
      <c r="AU144" s="145" t="s">
        <v>79</v>
      </c>
      <c r="AY144" s="13" t="s">
        <v>170</v>
      </c>
      <c r="BE144" s="146">
        <f>IF(N144="základná",J144,0)</f>
        <v>0</v>
      </c>
      <c r="BF144" s="146">
        <f>IF(N144="znížená",J144,0)</f>
        <v>87.48</v>
      </c>
      <c r="BG144" s="146">
        <f>IF(N144="zákl. prenesená",J144,0)</f>
        <v>0</v>
      </c>
      <c r="BH144" s="146">
        <f>IF(N144="zníž. prenesená",J144,0)</f>
        <v>0</v>
      </c>
      <c r="BI144" s="146">
        <f>IF(N144="nulová",J144,0)</f>
        <v>0</v>
      </c>
      <c r="BJ144" s="13" t="s">
        <v>79</v>
      </c>
      <c r="BK144" s="146">
        <f>ROUND(I144*H144,2)</f>
        <v>87.48</v>
      </c>
      <c r="BL144" s="13" t="s">
        <v>227</v>
      </c>
      <c r="BM144" s="145" t="s">
        <v>1026</v>
      </c>
    </row>
    <row r="145" spans="2:65" s="1" customFormat="1" ht="33" customHeight="1">
      <c r="B145" s="133"/>
      <c r="C145" s="149" t="s">
        <v>104</v>
      </c>
      <c r="D145" s="149" t="s">
        <v>230</v>
      </c>
      <c r="E145" s="150" t="s">
        <v>1027</v>
      </c>
      <c r="F145" s="151" t="s">
        <v>1028</v>
      </c>
      <c r="G145" s="152" t="s">
        <v>182</v>
      </c>
      <c r="H145" s="153">
        <v>7</v>
      </c>
      <c r="I145" s="154">
        <v>1.3</v>
      </c>
      <c r="J145" s="154">
        <f>ROUND(I145*H145,2)</f>
        <v>9.1</v>
      </c>
      <c r="K145" s="155"/>
      <c r="L145" s="156"/>
      <c r="M145" s="157" t="s">
        <v>1</v>
      </c>
      <c r="N145" s="158" t="s">
        <v>34</v>
      </c>
      <c r="O145" s="143">
        <v>0</v>
      </c>
      <c r="P145" s="143">
        <f>O145*H145</f>
        <v>0</v>
      </c>
      <c r="Q145" s="143">
        <v>0</v>
      </c>
      <c r="R145" s="143">
        <f>Q145*H145</f>
        <v>0</v>
      </c>
      <c r="S145" s="143">
        <v>0</v>
      </c>
      <c r="T145" s="144">
        <f>S145*H145</f>
        <v>0</v>
      </c>
      <c r="AR145" s="145" t="s">
        <v>233</v>
      </c>
      <c r="AT145" s="145" t="s">
        <v>230</v>
      </c>
      <c r="AU145" s="145" t="s">
        <v>79</v>
      </c>
      <c r="AY145" s="13" t="s">
        <v>170</v>
      </c>
      <c r="BE145" s="146">
        <f>IF(N145="základná",J145,0)</f>
        <v>0</v>
      </c>
      <c r="BF145" s="146">
        <f>IF(N145="znížená",J145,0)</f>
        <v>9.1</v>
      </c>
      <c r="BG145" s="146">
        <f>IF(N145="zákl. prenesená",J145,0)</f>
        <v>0</v>
      </c>
      <c r="BH145" s="146">
        <f>IF(N145="zníž. prenesená",J145,0)</f>
        <v>0</v>
      </c>
      <c r="BI145" s="146">
        <f>IF(N145="nulová",J145,0)</f>
        <v>0</v>
      </c>
      <c r="BJ145" s="13" t="s">
        <v>79</v>
      </c>
      <c r="BK145" s="146">
        <f>ROUND(I145*H145,2)</f>
        <v>9.1</v>
      </c>
      <c r="BL145" s="13" t="s">
        <v>227</v>
      </c>
      <c r="BM145" s="145" t="s">
        <v>1029</v>
      </c>
    </row>
    <row r="146" spans="2:65" s="1" customFormat="1" ht="33" customHeight="1">
      <c r="B146" s="133"/>
      <c r="C146" s="149" t="s">
        <v>108</v>
      </c>
      <c r="D146" s="149" t="s">
        <v>230</v>
      </c>
      <c r="E146" s="150" t="s">
        <v>1030</v>
      </c>
      <c r="F146" s="151" t="s">
        <v>1031</v>
      </c>
      <c r="G146" s="152" t="s">
        <v>182</v>
      </c>
      <c r="H146" s="153">
        <v>20</v>
      </c>
      <c r="I146" s="154">
        <v>0.96</v>
      </c>
      <c r="J146" s="154">
        <f>ROUND(I146*H146,2)</f>
        <v>19.2</v>
      </c>
      <c r="K146" s="155"/>
      <c r="L146" s="156"/>
      <c r="M146" s="157" t="s">
        <v>1</v>
      </c>
      <c r="N146" s="158" t="s">
        <v>34</v>
      </c>
      <c r="O146" s="143">
        <v>0</v>
      </c>
      <c r="P146" s="143">
        <f>O146*H146</f>
        <v>0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AR146" s="145" t="s">
        <v>233</v>
      </c>
      <c r="AT146" s="145" t="s">
        <v>230</v>
      </c>
      <c r="AU146" s="145" t="s">
        <v>79</v>
      </c>
      <c r="AY146" s="13" t="s">
        <v>170</v>
      </c>
      <c r="BE146" s="146">
        <f>IF(N146="základná",J146,0)</f>
        <v>0</v>
      </c>
      <c r="BF146" s="146">
        <f>IF(N146="znížená",J146,0)</f>
        <v>19.2</v>
      </c>
      <c r="BG146" s="146">
        <f>IF(N146="zákl. prenesená",J146,0)</f>
        <v>0</v>
      </c>
      <c r="BH146" s="146">
        <f>IF(N146="zníž. prenesená",J146,0)</f>
        <v>0</v>
      </c>
      <c r="BI146" s="146">
        <f>IF(N146="nulová",J146,0)</f>
        <v>0</v>
      </c>
      <c r="BJ146" s="13" t="s">
        <v>79</v>
      </c>
      <c r="BK146" s="146">
        <f>ROUND(I146*H146,2)</f>
        <v>19.2</v>
      </c>
      <c r="BL146" s="13" t="s">
        <v>227</v>
      </c>
      <c r="BM146" s="145" t="s">
        <v>1032</v>
      </c>
    </row>
    <row r="147" spans="2:65" s="1" customFormat="1" ht="24.2" customHeight="1">
      <c r="B147" s="133"/>
      <c r="C147" s="134" t="s">
        <v>113</v>
      </c>
      <c r="D147" s="134" t="s">
        <v>171</v>
      </c>
      <c r="E147" s="135" t="s">
        <v>1033</v>
      </c>
      <c r="F147" s="136" t="s">
        <v>513</v>
      </c>
      <c r="G147" s="137" t="s">
        <v>323</v>
      </c>
      <c r="H147" s="138">
        <v>1</v>
      </c>
      <c r="I147" s="139">
        <v>1.22635246</v>
      </c>
      <c r="J147" s="139">
        <f>ROUND(I147*H147,2)</f>
        <v>1.23</v>
      </c>
      <c r="K147" s="140"/>
      <c r="L147" s="25"/>
      <c r="M147" s="141" t="s">
        <v>1</v>
      </c>
      <c r="N147" s="142" t="s">
        <v>34</v>
      </c>
      <c r="O147" s="143">
        <v>0</v>
      </c>
      <c r="P147" s="143">
        <f>O147*H147</f>
        <v>0</v>
      </c>
      <c r="Q147" s="143">
        <v>0</v>
      </c>
      <c r="R147" s="143">
        <f>Q147*H147</f>
        <v>0</v>
      </c>
      <c r="S147" s="143">
        <v>0</v>
      </c>
      <c r="T147" s="144">
        <f>S147*H147</f>
        <v>0</v>
      </c>
      <c r="AR147" s="145" t="s">
        <v>227</v>
      </c>
      <c r="AT147" s="145" t="s">
        <v>171</v>
      </c>
      <c r="AU147" s="145" t="s">
        <v>79</v>
      </c>
      <c r="AY147" s="13" t="s">
        <v>170</v>
      </c>
      <c r="BE147" s="146">
        <f>IF(N147="základná",J147,0)</f>
        <v>0</v>
      </c>
      <c r="BF147" s="146">
        <f>IF(N147="znížená",J147,0)</f>
        <v>1.23</v>
      </c>
      <c r="BG147" s="146">
        <f>IF(N147="zákl. prenesená",J147,0)</f>
        <v>0</v>
      </c>
      <c r="BH147" s="146">
        <f>IF(N147="zníž. prenesená",J147,0)</f>
        <v>0</v>
      </c>
      <c r="BI147" s="146">
        <f>IF(N147="nulová",J147,0)</f>
        <v>0</v>
      </c>
      <c r="BJ147" s="13" t="s">
        <v>79</v>
      </c>
      <c r="BK147" s="146">
        <f>ROUND(I147*H147,2)</f>
        <v>1.23</v>
      </c>
      <c r="BL147" s="13" t="s">
        <v>227</v>
      </c>
      <c r="BM147" s="145" t="s">
        <v>1034</v>
      </c>
    </row>
    <row r="148" spans="2:65" s="1" customFormat="1" ht="24.2" customHeight="1">
      <c r="B148" s="133"/>
      <c r="C148" s="134" t="s">
        <v>196</v>
      </c>
      <c r="D148" s="134" t="s">
        <v>171</v>
      </c>
      <c r="E148" s="135" t="s">
        <v>1035</v>
      </c>
      <c r="F148" s="136" t="s">
        <v>1036</v>
      </c>
      <c r="G148" s="137" t="s">
        <v>323</v>
      </c>
      <c r="H148" s="138">
        <v>1</v>
      </c>
      <c r="I148" s="139">
        <v>0.38405167000000001</v>
      </c>
      <c r="J148" s="139">
        <f>ROUND(I148*H148,2)</f>
        <v>0.38</v>
      </c>
      <c r="K148" s="140"/>
      <c r="L148" s="25"/>
      <c r="M148" s="141" t="s">
        <v>1</v>
      </c>
      <c r="N148" s="142" t="s">
        <v>34</v>
      </c>
      <c r="O148" s="143">
        <v>0</v>
      </c>
      <c r="P148" s="143">
        <f>O148*H148</f>
        <v>0</v>
      </c>
      <c r="Q148" s="143">
        <v>0</v>
      </c>
      <c r="R148" s="143">
        <f>Q148*H148</f>
        <v>0</v>
      </c>
      <c r="S148" s="143">
        <v>0</v>
      </c>
      <c r="T148" s="144">
        <f>S148*H148</f>
        <v>0</v>
      </c>
      <c r="AR148" s="145" t="s">
        <v>227</v>
      </c>
      <c r="AT148" s="145" t="s">
        <v>171</v>
      </c>
      <c r="AU148" s="145" t="s">
        <v>79</v>
      </c>
      <c r="AY148" s="13" t="s">
        <v>170</v>
      </c>
      <c r="BE148" s="146">
        <f>IF(N148="základná",J148,0)</f>
        <v>0</v>
      </c>
      <c r="BF148" s="146">
        <f>IF(N148="znížená",J148,0)</f>
        <v>0.38</v>
      </c>
      <c r="BG148" s="146">
        <f>IF(N148="zákl. prenesená",J148,0)</f>
        <v>0</v>
      </c>
      <c r="BH148" s="146">
        <f>IF(N148="zníž. prenesená",J148,0)</f>
        <v>0</v>
      </c>
      <c r="BI148" s="146">
        <f>IF(N148="nulová",J148,0)</f>
        <v>0</v>
      </c>
      <c r="BJ148" s="13" t="s">
        <v>79</v>
      </c>
      <c r="BK148" s="146">
        <f>ROUND(I148*H148,2)</f>
        <v>0.38</v>
      </c>
      <c r="BL148" s="13" t="s">
        <v>227</v>
      </c>
      <c r="BM148" s="145" t="s">
        <v>1037</v>
      </c>
    </row>
    <row r="149" spans="2:65" s="11" customFormat="1" ht="22.9" customHeight="1">
      <c r="B149" s="124"/>
      <c r="D149" s="125" t="s">
        <v>67</v>
      </c>
      <c r="E149" s="147" t="s">
        <v>1038</v>
      </c>
      <c r="F149" s="147" t="s">
        <v>1039</v>
      </c>
      <c r="J149" s="148">
        <f>BK149</f>
        <v>62.85</v>
      </c>
      <c r="L149" s="124"/>
      <c r="M149" s="128"/>
      <c r="P149" s="129">
        <f>SUM(P150:P157)</f>
        <v>0</v>
      </c>
      <c r="R149" s="129">
        <f>SUM(R150:R157)</f>
        <v>0</v>
      </c>
      <c r="T149" s="130">
        <f>SUM(T150:T157)</f>
        <v>0</v>
      </c>
      <c r="AR149" s="125" t="s">
        <v>79</v>
      </c>
      <c r="AT149" s="131" t="s">
        <v>67</v>
      </c>
      <c r="AU149" s="131" t="s">
        <v>75</v>
      </c>
      <c r="AY149" s="125" t="s">
        <v>170</v>
      </c>
      <c r="BK149" s="132">
        <f>SUM(BK150:BK157)</f>
        <v>62.85</v>
      </c>
    </row>
    <row r="150" spans="2:65" s="1" customFormat="1" ht="24.2" customHeight="1">
      <c r="B150" s="133"/>
      <c r="C150" s="134" t="s">
        <v>200</v>
      </c>
      <c r="D150" s="134" t="s">
        <v>171</v>
      </c>
      <c r="E150" s="135" t="s">
        <v>1040</v>
      </c>
      <c r="F150" s="136" t="s">
        <v>1041</v>
      </c>
      <c r="G150" s="137" t="s">
        <v>182</v>
      </c>
      <c r="H150" s="138">
        <v>3</v>
      </c>
      <c r="I150" s="139">
        <v>10.32</v>
      </c>
      <c r="J150" s="139">
        <f t="shared" ref="J150:J157" si="0">ROUND(I150*H150,2)</f>
        <v>30.96</v>
      </c>
      <c r="K150" s="140"/>
      <c r="L150" s="25"/>
      <c r="M150" s="141" t="s">
        <v>1</v>
      </c>
      <c r="N150" s="142" t="s">
        <v>34</v>
      </c>
      <c r="O150" s="143">
        <v>0</v>
      </c>
      <c r="P150" s="143">
        <f t="shared" ref="P150:P157" si="1">O150*H150</f>
        <v>0</v>
      </c>
      <c r="Q150" s="143">
        <v>0</v>
      </c>
      <c r="R150" s="143">
        <f t="shared" ref="R150:R157" si="2">Q150*H150</f>
        <v>0</v>
      </c>
      <c r="S150" s="143">
        <v>0</v>
      </c>
      <c r="T150" s="144">
        <f t="shared" ref="T150:T157" si="3">S150*H150</f>
        <v>0</v>
      </c>
      <c r="AR150" s="145" t="s">
        <v>227</v>
      </c>
      <c r="AT150" s="145" t="s">
        <v>171</v>
      </c>
      <c r="AU150" s="145" t="s">
        <v>79</v>
      </c>
      <c r="AY150" s="13" t="s">
        <v>170</v>
      </c>
      <c r="BE150" s="146">
        <f t="shared" ref="BE150:BE157" si="4">IF(N150="základná",J150,0)</f>
        <v>0</v>
      </c>
      <c r="BF150" s="146">
        <f t="shared" ref="BF150:BF157" si="5">IF(N150="znížená",J150,0)</f>
        <v>30.96</v>
      </c>
      <c r="BG150" s="146">
        <f t="shared" ref="BG150:BG157" si="6">IF(N150="zákl. prenesená",J150,0)</f>
        <v>0</v>
      </c>
      <c r="BH150" s="146">
        <f t="shared" ref="BH150:BH157" si="7">IF(N150="zníž. prenesená",J150,0)</f>
        <v>0</v>
      </c>
      <c r="BI150" s="146">
        <f t="shared" ref="BI150:BI157" si="8">IF(N150="nulová",J150,0)</f>
        <v>0</v>
      </c>
      <c r="BJ150" s="13" t="s">
        <v>79</v>
      </c>
      <c r="BK150" s="146">
        <f t="shared" ref="BK150:BK157" si="9">ROUND(I150*H150,2)</f>
        <v>30.96</v>
      </c>
      <c r="BL150" s="13" t="s">
        <v>227</v>
      </c>
      <c r="BM150" s="145" t="s">
        <v>1042</v>
      </c>
    </row>
    <row r="151" spans="2:65" s="1" customFormat="1" ht="16.5" customHeight="1">
      <c r="B151" s="133"/>
      <c r="C151" s="134" t="s">
        <v>205</v>
      </c>
      <c r="D151" s="134" t="s">
        <v>171</v>
      </c>
      <c r="E151" s="135" t="s">
        <v>1043</v>
      </c>
      <c r="F151" s="136" t="s">
        <v>1044</v>
      </c>
      <c r="G151" s="137" t="s">
        <v>178</v>
      </c>
      <c r="H151" s="138">
        <v>1</v>
      </c>
      <c r="I151" s="139">
        <v>18.41</v>
      </c>
      <c r="J151" s="139">
        <f t="shared" si="0"/>
        <v>18.41</v>
      </c>
      <c r="K151" s="140"/>
      <c r="L151" s="25"/>
      <c r="M151" s="141" t="s">
        <v>1</v>
      </c>
      <c r="N151" s="142" t="s">
        <v>34</v>
      </c>
      <c r="O151" s="143">
        <v>0</v>
      </c>
      <c r="P151" s="143">
        <f t="shared" si="1"/>
        <v>0</v>
      </c>
      <c r="Q151" s="143">
        <v>0</v>
      </c>
      <c r="R151" s="143">
        <f t="shared" si="2"/>
        <v>0</v>
      </c>
      <c r="S151" s="143">
        <v>0</v>
      </c>
      <c r="T151" s="144">
        <f t="shared" si="3"/>
        <v>0</v>
      </c>
      <c r="AR151" s="145" t="s">
        <v>227</v>
      </c>
      <c r="AT151" s="145" t="s">
        <v>171</v>
      </c>
      <c r="AU151" s="145" t="s">
        <v>79</v>
      </c>
      <c r="AY151" s="13" t="s">
        <v>170</v>
      </c>
      <c r="BE151" s="146">
        <f t="shared" si="4"/>
        <v>0</v>
      </c>
      <c r="BF151" s="146">
        <f t="shared" si="5"/>
        <v>18.41</v>
      </c>
      <c r="BG151" s="146">
        <f t="shared" si="6"/>
        <v>0</v>
      </c>
      <c r="BH151" s="146">
        <f t="shared" si="7"/>
        <v>0</v>
      </c>
      <c r="BI151" s="146">
        <f t="shared" si="8"/>
        <v>0</v>
      </c>
      <c r="BJ151" s="13" t="s">
        <v>79</v>
      </c>
      <c r="BK151" s="146">
        <f t="shared" si="9"/>
        <v>18.41</v>
      </c>
      <c r="BL151" s="13" t="s">
        <v>227</v>
      </c>
      <c r="BM151" s="145" t="s">
        <v>1045</v>
      </c>
    </row>
    <row r="152" spans="2:65" s="1" customFormat="1" ht="24.2" customHeight="1">
      <c r="B152" s="133"/>
      <c r="C152" s="134" t="s">
        <v>209</v>
      </c>
      <c r="D152" s="134" t="s">
        <v>171</v>
      </c>
      <c r="E152" s="135" t="s">
        <v>1046</v>
      </c>
      <c r="F152" s="136" t="s">
        <v>1047</v>
      </c>
      <c r="G152" s="137" t="s">
        <v>323</v>
      </c>
      <c r="H152" s="138">
        <v>1</v>
      </c>
      <c r="I152" s="139">
        <v>4.6700217999999998</v>
      </c>
      <c r="J152" s="139">
        <f t="shared" si="0"/>
        <v>4.67</v>
      </c>
      <c r="K152" s="140"/>
      <c r="L152" s="25"/>
      <c r="M152" s="141" t="s">
        <v>1</v>
      </c>
      <c r="N152" s="142" t="s">
        <v>34</v>
      </c>
      <c r="O152" s="143">
        <v>0</v>
      </c>
      <c r="P152" s="143">
        <f t="shared" si="1"/>
        <v>0</v>
      </c>
      <c r="Q152" s="143">
        <v>0</v>
      </c>
      <c r="R152" s="143">
        <f t="shared" si="2"/>
        <v>0</v>
      </c>
      <c r="S152" s="143">
        <v>0</v>
      </c>
      <c r="T152" s="144">
        <f t="shared" si="3"/>
        <v>0</v>
      </c>
      <c r="AR152" s="145" t="s">
        <v>227</v>
      </c>
      <c r="AT152" s="145" t="s">
        <v>171</v>
      </c>
      <c r="AU152" s="145" t="s">
        <v>79</v>
      </c>
      <c r="AY152" s="13" t="s">
        <v>170</v>
      </c>
      <c r="BE152" s="146">
        <f t="shared" si="4"/>
        <v>0</v>
      </c>
      <c r="BF152" s="146">
        <f t="shared" si="5"/>
        <v>4.67</v>
      </c>
      <c r="BG152" s="146">
        <f t="shared" si="6"/>
        <v>0</v>
      </c>
      <c r="BH152" s="146">
        <f t="shared" si="7"/>
        <v>0</v>
      </c>
      <c r="BI152" s="146">
        <f t="shared" si="8"/>
        <v>0</v>
      </c>
      <c r="BJ152" s="13" t="s">
        <v>79</v>
      </c>
      <c r="BK152" s="146">
        <f t="shared" si="9"/>
        <v>4.67</v>
      </c>
      <c r="BL152" s="13" t="s">
        <v>227</v>
      </c>
      <c r="BM152" s="145" t="s">
        <v>1048</v>
      </c>
    </row>
    <row r="153" spans="2:65" s="1" customFormat="1" ht="24.2" customHeight="1">
      <c r="B153" s="133"/>
      <c r="C153" s="134" t="s">
        <v>215</v>
      </c>
      <c r="D153" s="134" t="s">
        <v>171</v>
      </c>
      <c r="E153" s="135" t="s">
        <v>1049</v>
      </c>
      <c r="F153" s="136" t="s">
        <v>1050</v>
      </c>
      <c r="G153" s="137" t="s">
        <v>178</v>
      </c>
      <c r="H153" s="138">
        <v>1</v>
      </c>
      <c r="I153" s="139">
        <v>3.65</v>
      </c>
      <c r="J153" s="139">
        <f t="shared" si="0"/>
        <v>3.65</v>
      </c>
      <c r="K153" s="140"/>
      <c r="L153" s="25"/>
      <c r="M153" s="141" t="s">
        <v>1</v>
      </c>
      <c r="N153" s="142" t="s">
        <v>34</v>
      </c>
      <c r="O153" s="143">
        <v>0</v>
      </c>
      <c r="P153" s="143">
        <f t="shared" si="1"/>
        <v>0</v>
      </c>
      <c r="Q153" s="143">
        <v>0</v>
      </c>
      <c r="R153" s="143">
        <f t="shared" si="2"/>
        <v>0</v>
      </c>
      <c r="S153" s="143">
        <v>0</v>
      </c>
      <c r="T153" s="144">
        <f t="shared" si="3"/>
        <v>0</v>
      </c>
      <c r="AR153" s="145" t="s">
        <v>227</v>
      </c>
      <c r="AT153" s="145" t="s">
        <v>171</v>
      </c>
      <c r="AU153" s="145" t="s">
        <v>79</v>
      </c>
      <c r="AY153" s="13" t="s">
        <v>170</v>
      </c>
      <c r="BE153" s="146">
        <f t="shared" si="4"/>
        <v>0</v>
      </c>
      <c r="BF153" s="146">
        <f t="shared" si="5"/>
        <v>3.65</v>
      </c>
      <c r="BG153" s="146">
        <f t="shared" si="6"/>
        <v>0</v>
      </c>
      <c r="BH153" s="146">
        <f t="shared" si="7"/>
        <v>0</v>
      </c>
      <c r="BI153" s="146">
        <f t="shared" si="8"/>
        <v>0</v>
      </c>
      <c r="BJ153" s="13" t="s">
        <v>79</v>
      </c>
      <c r="BK153" s="146">
        <f t="shared" si="9"/>
        <v>3.65</v>
      </c>
      <c r="BL153" s="13" t="s">
        <v>227</v>
      </c>
      <c r="BM153" s="145" t="s">
        <v>1051</v>
      </c>
    </row>
    <row r="154" spans="2:65" s="1" customFormat="1" ht="24.2" customHeight="1">
      <c r="B154" s="133"/>
      <c r="C154" s="134" t="s">
        <v>224</v>
      </c>
      <c r="D154" s="134" t="s">
        <v>171</v>
      </c>
      <c r="E154" s="135" t="s">
        <v>1052</v>
      </c>
      <c r="F154" s="136" t="s">
        <v>1053</v>
      </c>
      <c r="G154" s="137" t="s">
        <v>182</v>
      </c>
      <c r="H154" s="138">
        <v>3</v>
      </c>
      <c r="I154" s="139">
        <v>1.05</v>
      </c>
      <c r="J154" s="139">
        <f t="shared" si="0"/>
        <v>3.15</v>
      </c>
      <c r="K154" s="140"/>
      <c r="L154" s="25"/>
      <c r="M154" s="141" t="s">
        <v>1</v>
      </c>
      <c r="N154" s="142" t="s">
        <v>34</v>
      </c>
      <c r="O154" s="143">
        <v>0</v>
      </c>
      <c r="P154" s="143">
        <f t="shared" si="1"/>
        <v>0</v>
      </c>
      <c r="Q154" s="143">
        <v>0</v>
      </c>
      <c r="R154" s="143">
        <f t="shared" si="2"/>
        <v>0</v>
      </c>
      <c r="S154" s="143">
        <v>0</v>
      </c>
      <c r="T154" s="144">
        <f t="shared" si="3"/>
        <v>0</v>
      </c>
      <c r="AR154" s="145" t="s">
        <v>227</v>
      </c>
      <c r="AT154" s="145" t="s">
        <v>171</v>
      </c>
      <c r="AU154" s="145" t="s">
        <v>79</v>
      </c>
      <c r="AY154" s="13" t="s">
        <v>170</v>
      </c>
      <c r="BE154" s="146">
        <f t="shared" si="4"/>
        <v>0</v>
      </c>
      <c r="BF154" s="146">
        <f t="shared" si="5"/>
        <v>3.15</v>
      </c>
      <c r="BG154" s="146">
        <f t="shared" si="6"/>
        <v>0</v>
      </c>
      <c r="BH154" s="146">
        <f t="shared" si="7"/>
        <v>0</v>
      </c>
      <c r="BI154" s="146">
        <f t="shared" si="8"/>
        <v>0</v>
      </c>
      <c r="BJ154" s="13" t="s">
        <v>79</v>
      </c>
      <c r="BK154" s="146">
        <f t="shared" si="9"/>
        <v>3.15</v>
      </c>
      <c r="BL154" s="13" t="s">
        <v>227</v>
      </c>
      <c r="BM154" s="145" t="s">
        <v>1054</v>
      </c>
    </row>
    <row r="155" spans="2:65" s="1" customFormat="1" ht="24.2" customHeight="1">
      <c r="B155" s="133"/>
      <c r="C155" s="134" t="s">
        <v>229</v>
      </c>
      <c r="D155" s="134" t="s">
        <v>171</v>
      </c>
      <c r="E155" s="135" t="s">
        <v>1055</v>
      </c>
      <c r="F155" s="136" t="s">
        <v>1056</v>
      </c>
      <c r="G155" s="137" t="s">
        <v>323</v>
      </c>
      <c r="H155" s="138">
        <v>1</v>
      </c>
      <c r="I155" s="139">
        <v>1.05890032</v>
      </c>
      <c r="J155" s="139">
        <f t="shared" si="0"/>
        <v>1.06</v>
      </c>
      <c r="K155" s="140"/>
      <c r="L155" s="25"/>
      <c r="M155" s="141" t="s">
        <v>1</v>
      </c>
      <c r="N155" s="142" t="s">
        <v>34</v>
      </c>
      <c r="O155" s="143">
        <v>0</v>
      </c>
      <c r="P155" s="143">
        <f t="shared" si="1"/>
        <v>0</v>
      </c>
      <c r="Q155" s="143">
        <v>0</v>
      </c>
      <c r="R155" s="143">
        <f t="shared" si="2"/>
        <v>0</v>
      </c>
      <c r="S155" s="143">
        <v>0</v>
      </c>
      <c r="T155" s="144">
        <f t="shared" si="3"/>
        <v>0</v>
      </c>
      <c r="AR155" s="145" t="s">
        <v>227</v>
      </c>
      <c r="AT155" s="145" t="s">
        <v>171</v>
      </c>
      <c r="AU155" s="145" t="s">
        <v>79</v>
      </c>
      <c r="AY155" s="13" t="s">
        <v>170</v>
      </c>
      <c r="BE155" s="146">
        <f t="shared" si="4"/>
        <v>0</v>
      </c>
      <c r="BF155" s="146">
        <f t="shared" si="5"/>
        <v>1.06</v>
      </c>
      <c r="BG155" s="146">
        <f t="shared" si="6"/>
        <v>0</v>
      </c>
      <c r="BH155" s="146">
        <f t="shared" si="7"/>
        <v>0</v>
      </c>
      <c r="BI155" s="146">
        <f t="shared" si="8"/>
        <v>0</v>
      </c>
      <c r="BJ155" s="13" t="s">
        <v>79</v>
      </c>
      <c r="BK155" s="146">
        <f t="shared" si="9"/>
        <v>1.06</v>
      </c>
      <c r="BL155" s="13" t="s">
        <v>227</v>
      </c>
      <c r="BM155" s="145" t="s">
        <v>1057</v>
      </c>
    </row>
    <row r="156" spans="2:65" s="1" customFormat="1" ht="24.2" customHeight="1">
      <c r="B156" s="133"/>
      <c r="C156" s="134" t="s">
        <v>235</v>
      </c>
      <c r="D156" s="134" t="s">
        <v>171</v>
      </c>
      <c r="E156" s="135" t="s">
        <v>1058</v>
      </c>
      <c r="F156" s="136" t="s">
        <v>1059</v>
      </c>
      <c r="G156" s="137" t="s">
        <v>323</v>
      </c>
      <c r="H156" s="138">
        <v>1</v>
      </c>
      <c r="I156" s="139">
        <v>0.90160368999999996</v>
      </c>
      <c r="J156" s="139">
        <f t="shared" si="0"/>
        <v>0.9</v>
      </c>
      <c r="K156" s="140"/>
      <c r="L156" s="25"/>
      <c r="M156" s="141" t="s">
        <v>1</v>
      </c>
      <c r="N156" s="142" t="s">
        <v>34</v>
      </c>
      <c r="O156" s="143">
        <v>0</v>
      </c>
      <c r="P156" s="143">
        <f t="shared" si="1"/>
        <v>0</v>
      </c>
      <c r="Q156" s="143">
        <v>0</v>
      </c>
      <c r="R156" s="143">
        <f t="shared" si="2"/>
        <v>0</v>
      </c>
      <c r="S156" s="143">
        <v>0</v>
      </c>
      <c r="T156" s="144">
        <f t="shared" si="3"/>
        <v>0</v>
      </c>
      <c r="AR156" s="145" t="s">
        <v>227</v>
      </c>
      <c r="AT156" s="145" t="s">
        <v>171</v>
      </c>
      <c r="AU156" s="145" t="s">
        <v>79</v>
      </c>
      <c r="AY156" s="13" t="s">
        <v>170</v>
      </c>
      <c r="BE156" s="146">
        <f t="shared" si="4"/>
        <v>0</v>
      </c>
      <c r="BF156" s="146">
        <f t="shared" si="5"/>
        <v>0.9</v>
      </c>
      <c r="BG156" s="146">
        <f t="shared" si="6"/>
        <v>0</v>
      </c>
      <c r="BH156" s="146">
        <f t="shared" si="7"/>
        <v>0</v>
      </c>
      <c r="BI156" s="146">
        <f t="shared" si="8"/>
        <v>0</v>
      </c>
      <c r="BJ156" s="13" t="s">
        <v>79</v>
      </c>
      <c r="BK156" s="146">
        <f t="shared" si="9"/>
        <v>0.9</v>
      </c>
      <c r="BL156" s="13" t="s">
        <v>227</v>
      </c>
      <c r="BM156" s="145" t="s">
        <v>1060</v>
      </c>
    </row>
    <row r="157" spans="2:65" s="1" customFormat="1" ht="24.2" customHeight="1">
      <c r="B157" s="133"/>
      <c r="C157" s="134" t="s">
        <v>227</v>
      </c>
      <c r="D157" s="134" t="s">
        <v>171</v>
      </c>
      <c r="E157" s="135" t="s">
        <v>1061</v>
      </c>
      <c r="F157" s="136" t="s">
        <v>1062</v>
      </c>
      <c r="G157" s="137" t="s">
        <v>323</v>
      </c>
      <c r="H157" s="138">
        <v>1</v>
      </c>
      <c r="I157" s="139">
        <v>4.7205110000000002E-2</v>
      </c>
      <c r="J157" s="139">
        <f t="shared" si="0"/>
        <v>0.05</v>
      </c>
      <c r="K157" s="140"/>
      <c r="L157" s="25"/>
      <c r="M157" s="141" t="s">
        <v>1</v>
      </c>
      <c r="N157" s="142" t="s">
        <v>34</v>
      </c>
      <c r="O157" s="143">
        <v>0</v>
      </c>
      <c r="P157" s="143">
        <f t="shared" si="1"/>
        <v>0</v>
      </c>
      <c r="Q157" s="143">
        <v>0</v>
      </c>
      <c r="R157" s="143">
        <f t="shared" si="2"/>
        <v>0</v>
      </c>
      <c r="S157" s="143">
        <v>0</v>
      </c>
      <c r="T157" s="144">
        <f t="shared" si="3"/>
        <v>0</v>
      </c>
      <c r="AR157" s="145" t="s">
        <v>227</v>
      </c>
      <c r="AT157" s="145" t="s">
        <v>171</v>
      </c>
      <c r="AU157" s="145" t="s">
        <v>79</v>
      </c>
      <c r="AY157" s="13" t="s">
        <v>170</v>
      </c>
      <c r="BE157" s="146">
        <f t="shared" si="4"/>
        <v>0</v>
      </c>
      <c r="BF157" s="146">
        <f t="shared" si="5"/>
        <v>0.05</v>
      </c>
      <c r="BG157" s="146">
        <f t="shared" si="6"/>
        <v>0</v>
      </c>
      <c r="BH157" s="146">
        <f t="shared" si="7"/>
        <v>0</v>
      </c>
      <c r="BI157" s="146">
        <f t="shared" si="8"/>
        <v>0</v>
      </c>
      <c r="BJ157" s="13" t="s">
        <v>79</v>
      </c>
      <c r="BK157" s="146">
        <f t="shared" si="9"/>
        <v>0.05</v>
      </c>
      <c r="BL157" s="13" t="s">
        <v>227</v>
      </c>
      <c r="BM157" s="145" t="s">
        <v>1063</v>
      </c>
    </row>
    <row r="158" spans="2:65" s="11" customFormat="1" ht="22.9" customHeight="1">
      <c r="B158" s="124"/>
      <c r="D158" s="125" t="s">
        <v>67</v>
      </c>
      <c r="E158" s="147" t="s">
        <v>1064</v>
      </c>
      <c r="F158" s="147" t="s">
        <v>1065</v>
      </c>
      <c r="J158" s="148">
        <f>BK158</f>
        <v>1140.8800000000001</v>
      </c>
      <c r="L158" s="124"/>
      <c r="M158" s="128"/>
      <c r="P158" s="129">
        <f>SUM(P159:P173)</f>
        <v>0</v>
      </c>
      <c r="R158" s="129">
        <f>SUM(R159:R173)</f>
        <v>0</v>
      </c>
      <c r="T158" s="130">
        <f>SUM(T159:T173)</f>
        <v>0</v>
      </c>
      <c r="AR158" s="125" t="s">
        <v>79</v>
      </c>
      <c r="AT158" s="131" t="s">
        <v>67</v>
      </c>
      <c r="AU158" s="131" t="s">
        <v>75</v>
      </c>
      <c r="AY158" s="125" t="s">
        <v>170</v>
      </c>
      <c r="BK158" s="132">
        <f>SUM(BK159:BK173)</f>
        <v>1140.8800000000001</v>
      </c>
    </row>
    <row r="159" spans="2:65" s="1" customFormat="1" ht="24.2" customHeight="1">
      <c r="B159" s="133"/>
      <c r="C159" s="134" t="s">
        <v>242</v>
      </c>
      <c r="D159" s="134" t="s">
        <v>171</v>
      </c>
      <c r="E159" s="135" t="s">
        <v>1066</v>
      </c>
      <c r="F159" s="136" t="s">
        <v>1067</v>
      </c>
      <c r="G159" s="137" t="s">
        <v>182</v>
      </c>
      <c r="H159" s="138">
        <v>20</v>
      </c>
      <c r="I159" s="139">
        <v>24.58</v>
      </c>
      <c r="J159" s="139">
        <f t="shared" ref="J159:J173" si="10">ROUND(I159*H159,2)</f>
        <v>491.6</v>
      </c>
      <c r="K159" s="140"/>
      <c r="L159" s="25"/>
      <c r="M159" s="141" t="s">
        <v>1</v>
      </c>
      <c r="N159" s="142" t="s">
        <v>34</v>
      </c>
      <c r="O159" s="143">
        <v>0</v>
      </c>
      <c r="P159" s="143">
        <f t="shared" ref="P159:P173" si="11">O159*H159</f>
        <v>0</v>
      </c>
      <c r="Q159" s="143">
        <v>0</v>
      </c>
      <c r="R159" s="143">
        <f t="shared" ref="R159:R173" si="12">Q159*H159</f>
        <v>0</v>
      </c>
      <c r="S159" s="143">
        <v>0</v>
      </c>
      <c r="T159" s="144">
        <f t="shared" ref="T159:T173" si="13">S159*H159</f>
        <v>0</v>
      </c>
      <c r="AR159" s="145" t="s">
        <v>227</v>
      </c>
      <c r="AT159" s="145" t="s">
        <v>171</v>
      </c>
      <c r="AU159" s="145" t="s">
        <v>79</v>
      </c>
      <c r="AY159" s="13" t="s">
        <v>170</v>
      </c>
      <c r="BE159" s="146">
        <f t="shared" ref="BE159:BE173" si="14">IF(N159="základná",J159,0)</f>
        <v>0</v>
      </c>
      <c r="BF159" s="146">
        <f t="shared" ref="BF159:BF173" si="15">IF(N159="znížená",J159,0)</f>
        <v>491.6</v>
      </c>
      <c r="BG159" s="146">
        <f t="shared" ref="BG159:BG173" si="16">IF(N159="zákl. prenesená",J159,0)</f>
        <v>0</v>
      </c>
      <c r="BH159" s="146">
        <f t="shared" ref="BH159:BH173" si="17">IF(N159="zníž. prenesená",J159,0)</f>
        <v>0</v>
      </c>
      <c r="BI159" s="146">
        <f t="shared" ref="BI159:BI173" si="18">IF(N159="nulová",J159,0)</f>
        <v>0</v>
      </c>
      <c r="BJ159" s="13" t="s">
        <v>79</v>
      </c>
      <c r="BK159" s="146">
        <f t="shared" ref="BK159:BK173" si="19">ROUND(I159*H159,2)</f>
        <v>491.6</v>
      </c>
      <c r="BL159" s="13" t="s">
        <v>227</v>
      </c>
      <c r="BM159" s="145" t="s">
        <v>1068</v>
      </c>
    </row>
    <row r="160" spans="2:65" s="1" customFormat="1" ht="24.2" customHeight="1">
      <c r="B160" s="133"/>
      <c r="C160" s="134" t="s">
        <v>246</v>
      </c>
      <c r="D160" s="134" t="s">
        <v>171</v>
      </c>
      <c r="E160" s="135" t="s">
        <v>1069</v>
      </c>
      <c r="F160" s="136" t="s">
        <v>1070</v>
      </c>
      <c r="G160" s="137" t="s">
        <v>182</v>
      </c>
      <c r="H160" s="138">
        <v>7</v>
      </c>
      <c r="I160" s="139">
        <v>30.78</v>
      </c>
      <c r="J160" s="139">
        <f t="shared" si="10"/>
        <v>215.46</v>
      </c>
      <c r="K160" s="140"/>
      <c r="L160" s="25"/>
      <c r="M160" s="141" t="s">
        <v>1</v>
      </c>
      <c r="N160" s="142" t="s">
        <v>34</v>
      </c>
      <c r="O160" s="143">
        <v>0</v>
      </c>
      <c r="P160" s="143">
        <f t="shared" si="11"/>
        <v>0</v>
      </c>
      <c r="Q160" s="143">
        <v>0</v>
      </c>
      <c r="R160" s="143">
        <f t="shared" si="12"/>
        <v>0</v>
      </c>
      <c r="S160" s="143">
        <v>0</v>
      </c>
      <c r="T160" s="144">
        <f t="shared" si="13"/>
        <v>0</v>
      </c>
      <c r="AR160" s="145" t="s">
        <v>227</v>
      </c>
      <c r="AT160" s="145" t="s">
        <v>171</v>
      </c>
      <c r="AU160" s="145" t="s">
        <v>79</v>
      </c>
      <c r="AY160" s="13" t="s">
        <v>170</v>
      </c>
      <c r="BE160" s="146">
        <f t="shared" si="14"/>
        <v>0</v>
      </c>
      <c r="BF160" s="146">
        <f t="shared" si="15"/>
        <v>215.46</v>
      </c>
      <c r="BG160" s="146">
        <f t="shared" si="16"/>
        <v>0</v>
      </c>
      <c r="BH160" s="146">
        <f t="shared" si="17"/>
        <v>0</v>
      </c>
      <c r="BI160" s="146">
        <f t="shared" si="18"/>
        <v>0</v>
      </c>
      <c r="BJ160" s="13" t="s">
        <v>79</v>
      </c>
      <c r="BK160" s="146">
        <f t="shared" si="19"/>
        <v>215.46</v>
      </c>
      <c r="BL160" s="13" t="s">
        <v>227</v>
      </c>
      <c r="BM160" s="145" t="s">
        <v>1071</v>
      </c>
    </row>
    <row r="161" spans="2:65" s="1" customFormat="1" ht="24.2" customHeight="1">
      <c r="B161" s="133"/>
      <c r="C161" s="134" t="s">
        <v>250</v>
      </c>
      <c r="D161" s="134" t="s">
        <v>171</v>
      </c>
      <c r="E161" s="135" t="s">
        <v>1072</v>
      </c>
      <c r="F161" s="136" t="s">
        <v>1073</v>
      </c>
      <c r="G161" s="137" t="s">
        <v>178</v>
      </c>
      <c r="H161" s="138">
        <v>2</v>
      </c>
      <c r="I161" s="139">
        <v>5.67</v>
      </c>
      <c r="J161" s="139">
        <f t="shared" si="10"/>
        <v>11.34</v>
      </c>
      <c r="K161" s="140"/>
      <c r="L161" s="25"/>
      <c r="M161" s="141" t="s">
        <v>1</v>
      </c>
      <c r="N161" s="142" t="s">
        <v>34</v>
      </c>
      <c r="O161" s="143">
        <v>0</v>
      </c>
      <c r="P161" s="143">
        <f t="shared" si="11"/>
        <v>0</v>
      </c>
      <c r="Q161" s="143">
        <v>0</v>
      </c>
      <c r="R161" s="143">
        <f t="shared" si="12"/>
        <v>0</v>
      </c>
      <c r="S161" s="143">
        <v>0</v>
      </c>
      <c r="T161" s="144">
        <f t="shared" si="13"/>
        <v>0</v>
      </c>
      <c r="AR161" s="145" t="s">
        <v>227</v>
      </c>
      <c r="AT161" s="145" t="s">
        <v>171</v>
      </c>
      <c r="AU161" s="145" t="s">
        <v>79</v>
      </c>
      <c r="AY161" s="13" t="s">
        <v>170</v>
      </c>
      <c r="BE161" s="146">
        <f t="shared" si="14"/>
        <v>0</v>
      </c>
      <c r="BF161" s="146">
        <f t="shared" si="15"/>
        <v>11.34</v>
      </c>
      <c r="BG161" s="146">
        <f t="shared" si="16"/>
        <v>0</v>
      </c>
      <c r="BH161" s="146">
        <f t="shared" si="17"/>
        <v>0</v>
      </c>
      <c r="BI161" s="146">
        <f t="shared" si="18"/>
        <v>0</v>
      </c>
      <c r="BJ161" s="13" t="s">
        <v>79</v>
      </c>
      <c r="BK161" s="146">
        <f t="shared" si="19"/>
        <v>11.34</v>
      </c>
      <c r="BL161" s="13" t="s">
        <v>227</v>
      </c>
      <c r="BM161" s="145" t="s">
        <v>1074</v>
      </c>
    </row>
    <row r="162" spans="2:65" s="1" customFormat="1" ht="16.5" customHeight="1">
      <c r="B162" s="133"/>
      <c r="C162" s="149" t="s">
        <v>7</v>
      </c>
      <c r="D162" s="149" t="s">
        <v>230</v>
      </c>
      <c r="E162" s="150" t="s">
        <v>1075</v>
      </c>
      <c r="F162" s="151" t="s">
        <v>1076</v>
      </c>
      <c r="G162" s="152" t="s">
        <v>178</v>
      </c>
      <c r="H162" s="153">
        <v>2</v>
      </c>
      <c r="I162" s="154">
        <v>11.11</v>
      </c>
      <c r="J162" s="154">
        <f t="shared" si="10"/>
        <v>22.22</v>
      </c>
      <c r="K162" s="155"/>
      <c r="L162" s="156"/>
      <c r="M162" s="157" t="s">
        <v>1</v>
      </c>
      <c r="N162" s="158" t="s">
        <v>34</v>
      </c>
      <c r="O162" s="143">
        <v>0</v>
      </c>
      <c r="P162" s="143">
        <f t="shared" si="11"/>
        <v>0</v>
      </c>
      <c r="Q162" s="143">
        <v>0</v>
      </c>
      <c r="R162" s="143">
        <f t="shared" si="12"/>
        <v>0</v>
      </c>
      <c r="S162" s="143">
        <v>0</v>
      </c>
      <c r="T162" s="144">
        <f t="shared" si="13"/>
        <v>0</v>
      </c>
      <c r="AR162" s="145" t="s">
        <v>233</v>
      </c>
      <c r="AT162" s="145" t="s">
        <v>230</v>
      </c>
      <c r="AU162" s="145" t="s">
        <v>79</v>
      </c>
      <c r="AY162" s="13" t="s">
        <v>170</v>
      </c>
      <c r="BE162" s="146">
        <f t="shared" si="14"/>
        <v>0</v>
      </c>
      <c r="BF162" s="146">
        <f t="shared" si="15"/>
        <v>22.22</v>
      </c>
      <c r="BG162" s="146">
        <f t="shared" si="16"/>
        <v>0</v>
      </c>
      <c r="BH162" s="146">
        <f t="shared" si="17"/>
        <v>0</v>
      </c>
      <c r="BI162" s="146">
        <f t="shared" si="18"/>
        <v>0</v>
      </c>
      <c r="BJ162" s="13" t="s">
        <v>79</v>
      </c>
      <c r="BK162" s="146">
        <f t="shared" si="19"/>
        <v>22.22</v>
      </c>
      <c r="BL162" s="13" t="s">
        <v>227</v>
      </c>
      <c r="BM162" s="145" t="s">
        <v>1077</v>
      </c>
    </row>
    <row r="163" spans="2:65" s="1" customFormat="1" ht="21.75" customHeight="1">
      <c r="B163" s="133"/>
      <c r="C163" s="134" t="s">
        <v>257</v>
      </c>
      <c r="D163" s="134" t="s">
        <v>171</v>
      </c>
      <c r="E163" s="135" t="s">
        <v>1078</v>
      </c>
      <c r="F163" s="136" t="s">
        <v>1079</v>
      </c>
      <c r="G163" s="137" t="s">
        <v>178</v>
      </c>
      <c r="H163" s="138">
        <v>1</v>
      </c>
      <c r="I163" s="139">
        <v>3.3</v>
      </c>
      <c r="J163" s="139">
        <f t="shared" si="10"/>
        <v>3.3</v>
      </c>
      <c r="K163" s="140"/>
      <c r="L163" s="25"/>
      <c r="M163" s="141" t="s">
        <v>1</v>
      </c>
      <c r="N163" s="142" t="s">
        <v>34</v>
      </c>
      <c r="O163" s="143">
        <v>0</v>
      </c>
      <c r="P163" s="143">
        <f t="shared" si="11"/>
        <v>0</v>
      </c>
      <c r="Q163" s="143">
        <v>0</v>
      </c>
      <c r="R163" s="143">
        <f t="shared" si="12"/>
        <v>0</v>
      </c>
      <c r="S163" s="143">
        <v>0</v>
      </c>
      <c r="T163" s="144">
        <f t="shared" si="13"/>
        <v>0</v>
      </c>
      <c r="AR163" s="145" t="s">
        <v>227</v>
      </c>
      <c r="AT163" s="145" t="s">
        <v>171</v>
      </c>
      <c r="AU163" s="145" t="s">
        <v>79</v>
      </c>
      <c r="AY163" s="13" t="s">
        <v>170</v>
      </c>
      <c r="BE163" s="146">
        <f t="shared" si="14"/>
        <v>0</v>
      </c>
      <c r="BF163" s="146">
        <f t="shared" si="15"/>
        <v>3.3</v>
      </c>
      <c r="BG163" s="146">
        <f t="shared" si="16"/>
        <v>0</v>
      </c>
      <c r="BH163" s="146">
        <f t="shared" si="17"/>
        <v>0</v>
      </c>
      <c r="BI163" s="146">
        <f t="shared" si="18"/>
        <v>0</v>
      </c>
      <c r="BJ163" s="13" t="s">
        <v>79</v>
      </c>
      <c r="BK163" s="146">
        <f t="shared" si="19"/>
        <v>3.3</v>
      </c>
      <c r="BL163" s="13" t="s">
        <v>227</v>
      </c>
      <c r="BM163" s="145" t="s">
        <v>1080</v>
      </c>
    </row>
    <row r="164" spans="2:65" s="1" customFormat="1" ht="24.2" customHeight="1">
      <c r="B164" s="133"/>
      <c r="C164" s="149" t="s">
        <v>261</v>
      </c>
      <c r="D164" s="149" t="s">
        <v>230</v>
      </c>
      <c r="E164" s="150" t="s">
        <v>1081</v>
      </c>
      <c r="F164" s="151" t="s">
        <v>1082</v>
      </c>
      <c r="G164" s="152" t="s">
        <v>178</v>
      </c>
      <c r="H164" s="153">
        <v>1</v>
      </c>
      <c r="I164" s="154">
        <v>6.47</v>
      </c>
      <c r="J164" s="154">
        <f t="shared" si="10"/>
        <v>6.47</v>
      </c>
      <c r="K164" s="155"/>
      <c r="L164" s="156"/>
      <c r="M164" s="157" t="s">
        <v>1</v>
      </c>
      <c r="N164" s="158" t="s">
        <v>34</v>
      </c>
      <c r="O164" s="143">
        <v>0</v>
      </c>
      <c r="P164" s="143">
        <f t="shared" si="11"/>
        <v>0</v>
      </c>
      <c r="Q164" s="143">
        <v>0</v>
      </c>
      <c r="R164" s="143">
        <f t="shared" si="12"/>
        <v>0</v>
      </c>
      <c r="S164" s="143">
        <v>0</v>
      </c>
      <c r="T164" s="144">
        <f t="shared" si="13"/>
        <v>0</v>
      </c>
      <c r="AR164" s="145" t="s">
        <v>233</v>
      </c>
      <c r="AT164" s="145" t="s">
        <v>230</v>
      </c>
      <c r="AU164" s="145" t="s">
        <v>79</v>
      </c>
      <c r="AY164" s="13" t="s">
        <v>170</v>
      </c>
      <c r="BE164" s="146">
        <f t="shared" si="14"/>
        <v>0</v>
      </c>
      <c r="BF164" s="146">
        <f t="shared" si="15"/>
        <v>6.47</v>
      </c>
      <c r="BG164" s="146">
        <f t="shared" si="16"/>
        <v>0</v>
      </c>
      <c r="BH164" s="146">
        <f t="shared" si="17"/>
        <v>0</v>
      </c>
      <c r="BI164" s="146">
        <f t="shared" si="18"/>
        <v>0</v>
      </c>
      <c r="BJ164" s="13" t="s">
        <v>79</v>
      </c>
      <c r="BK164" s="146">
        <f t="shared" si="19"/>
        <v>6.47</v>
      </c>
      <c r="BL164" s="13" t="s">
        <v>227</v>
      </c>
      <c r="BM164" s="145" t="s">
        <v>1083</v>
      </c>
    </row>
    <row r="165" spans="2:65" s="1" customFormat="1" ht="24.2" customHeight="1">
      <c r="B165" s="133"/>
      <c r="C165" s="134" t="s">
        <v>265</v>
      </c>
      <c r="D165" s="134" t="s">
        <v>171</v>
      </c>
      <c r="E165" s="135" t="s">
        <v>1084</v>
      </c>
      <c r="F165" s="136" t="s">
        <v>1085</v>
      </c>
      <c r="G165" s="137" t="s">
        <v>178</v>
      </c>
      <c r="H165" s="138">
        <v>1</v>
      </c>
      <c r="I165" s="139">
        <v>5.28</v>
      </c>
      <c r="J165" s="139">
        <f t="shared" si="10"/>
        <v>5.28</v>
      </c>
      <c r="K165" s="140"/>
      <c r="L165" s="25"/>
      <c r="M165" s="141" t="s">
        <v>1</v>
      </c>
      <c r="N165" s="142" t="s">
        <v>34</v>
      </c>
      <c r="O165" s="143">
        <v>0</v>
      </c>
      <c r="P165" s="143">
        <f t="shared" si="11"/>
        <v>0</v>
      </c>
      <c r="Q165" s="143">
        <v>0</v>
      </c>
      <c r="R165" s="143">
        <f t="shared" si="12"/>
        <v>0</v>
      </c>
      <c r="S165" s="143">
        <v>0</v>
      </c>
      <c r="T165" s="144">
        <f t="shared" si="13"/>
        <v>0</v>
      </c>
      <c r="AR165" s="145" t="s">
        <v>227</v>
      </c>
      <c r="AT165" s="145" t="s">
        <v>171</v>
      </c>
      <c r="AU165" s="145" t="s">
        <v>79</v>
      </c>
      <c r="AY165" s="13" t="s">
        <v>170</v>
      </c>
      <c r="BE165" s="146">
        <f t="shared" si="14"/>
        <v>0</v>
      </c>
      <c r="BF165" s="146">
        <f t="shared" si="15"/>
        <v>5.28</v>
      </c>
      <c r="BG165" s="146">
        <f t="shared" si="16"/>
        <v>0</v>
      </c>
      <c r="BH165" s="146">
        <f t="shared" si="17"/>
        <v>0</v>
      </c>
      <c r="BI165" s="146">
        <f t="shared" si="18"/>
        <v>0</v>
      </c>
      <c r="BJ165" s="13" t="s">
        <v>79</v>
      </c>
      <c r="BK165" s="146">
        <f t="shared" si="19"/>
        <v>5.28</v>
      </c>
      <c r="BL165" s="13" t="s">
        <v>227</v>
      </c>
      <c r="BM165" s="145" t="s">
        <v>1086</v>
      </c>
    </row>
    <row r="166" spans="2:65" s="1" customFormat="1" ht="37.9" customHeight="1">
      <c r="B166" s="133"/>
      <c r="C166" s="149" t="s">
        <v>269</v>
      </c>
      <c r="D166" s="149" t="s">
        <v>230</v>
      </c>
      <c r="E166" s="150" t="s">
        <v>1087</v>
      </c>
      <c r="F166" s="151" t="s">
        <v>1088</v>
      </c>
      <c r="G166" s="152" t="s">
        <v>178</v>
      </c>
      <c r="H166" s="153">
        <v>1</v>
      </c>
      <c r="I166" s="154">
        <v>131.21</v>
      </c>
      <c r="J166" s="154">
        <f t="shared" si="10"/>
        <v>131.21</v>
      </c>
      <c r="K166" s="155"/>
      <c r="L166" s="156"/>
      <c r="M166" s="157" t="s">
        <v>1</v>
      </c>
      <c r="N166" s="158" t="s">
        <v>34</v>
      </c>
      <c r="O166" s="143">
        <v>0</v>
      </c>
      <c r="P166" s="143">
        <f t="shared" si="11"/>
        <v>0</v>
      </c>
      <c r="Q166" s="143">
        <v>0</v>
      </c>
      <c r="R166" s="143">
        <f t="shared" si="12"/>
        <v>0</v>
      </c>
      <c r="S166" s="143">
        <v>0</v>
      </c>
      <c r="T166" s="144">
        <f t="shared" si="13"/>
        <v>0</v>
      </c>
      <c r="AR166" s="145" t="s">
        <v>233</v>
      </c>
      <c r="AT166" s="145" t="s">
        <v>230</v>
      </c>
      <c r="AU166" s="145" t="s">
        <v>79</v>
      </c>
      <c r="AY166" s="13" t="s">
        <v>170</v>
      </c>
      <c r="BE166" s="146">
        <f t="shared" si="14"/>
        <v>0</v>
      </c>
      <c r="BF166" s="146">
        <f t="shared" si="15"/>
        <v>131.21</v>
      </c>
      <c r="BG166" s="146">
        <f t="shared" si="16"/>
        <v>0</v>
      </c>
      <c r="BH166" s="146">
        <f t="shared" si="17"/>
        <v>0</v>
      </c>
      <c r="BI166" s="146">
        <f t="shared" si="18"/>
        <v>0</v>
      </c>
      <c r="BJ166" s="13" t="s">
        <v>79</v>
      </c>
      <c r="BK166" s="146">
        <f t="shared" si="19"/>
        <v>131.21</v>
      </c>
      <c r="BL166" s="13" t="s">
        <v>227</v>
      </c>
      <c r="BM166" s="145" t="s">
        <v>1089</v>
      </c>
    </row>
    <row r="167" spans="2:65" s="1" customFormat="1" ht="16.5" customHeight="1">
      <c r="B167" s="133"/>
      <c r="C167" s="134" t="s">
        <v>273</v>
      </c>
      <c r="D167" s="134" t="s">
        <v>171</v>
      </c>
      <c r="E167" s="135" t="s">
        <v>1090</v>
      </c>
      <c r="F167" s="136" t="s">
        <v>1091</v>
      </c>
      <c r="G167" s="137" t="s">
        <v>178</v>
      </c>
      <c r="H167" s="138">
        <v>1</v>
      </c>
      <c r="I167" s="139">
        <v>5.17</v>
      </c>
      <c r="J167" s="139">
        <f t="shared" si="10"/>
        <v>5.17</v>
      </c>
      <c r="K167" s="140"/>
      <c r="L167" s="25"/>
      <c r="M167" s="141" t="s">
        <v>1</v>
      </c>
      <c r="N167" s="142" t="s">
        <v>34</v>
      </c>
      <c r="O167" s="143">
        <v>0</v>
      </c>
      <c r="P167" s="143">
        <f t="shared" si="11"/>
        <v>0</v>
      </c>
      <c r="Q167" s="143">
        <v>0</v>
      </c>
      <c r="R167" s="143">
        <f t="shared" si="12"/>
        <v>0</v>
      </c>
      <c r="S167" s="143">
        <v>0</v>
      </c>
      <c r="T167" s="144">
        <f t="shared" si="13"/>
        <v>0</v>
      </c>
      <c r="AR167" s="145" t="s">
        <v>227</v>
      </c>
      <c r="AT167" s="145" t="s">
        <v>171</v>
      </c>
      <c r="AU167" s="145" t="s">
        <v>79</v>
      </c>
      <c r="AY167" s="13" t="s">
        <v>170</v>
      </c>
      <c r="BE167" s="146">
        <f t="shared" si="14"/>
        <v>0</v>
      </c>
      <c r="BF167" s="146">
        <f t="shared" si="15"/>
        <v>5.17</v>
      </c>
      <c r="BG167" s="146">
        <f t="shared" si="16"/>
        <v>0</v>
      </c>
      <c r="BH167" s="146">
        <f t="shared" si="17"/>
        <v>0</v>
      </c>
      <c r="BI167" s="146">
        <f t="shared" si="18"/>
        <v>0</v>
      </c>
      <c r="BJ167" s="13" t="s">
        <v>79</v>
      </c>
      <c r="BK167" s="146">
        <f t="shared" si="19"/>
        <v>5.17</v>
      </c>
      <c r="BL167" s="13" t="s">
        <v>227</v>
      </c>
      <c r="BM167" s="145" t="s">
        <v>1092</v>
      </c>
    </row>
    <row r="168" spans="2:65" s="1" customFormat="1" ht="24.2" customHeight="1">
      <c r="B168" s="133"/>
      <c r="C168" s="149" t="s">
        <v>277</v>
      </c>
      <c r="D168" s="149" t="s">
        <v>230</v>
      </c>
      <c r="E168" s="150" t="s">
        <v>1093</v>
      </c>
      <c r="F168" s="151" t="s">
        <v>1094</v>
      </c>
      <c r="G168" s="152" t="s">
        <v>178</v>
      </c>
      <c r="H168" s="153">
        <v>1</v>
      </c>
      <c r="I168" s="154">
        <v>32.18</v>
      </c>
      <c r="J168" s="154">
        <f t="shared" si="10"/>
        <v>32.18</v>
      </c>
      <c r="K168" s="155"/>
      <c r="L168" s="156"/>
      <c r="M168" s="157" t="s">
        <v>1</v>
      </c>
      <c r="N168" s="158" t="s">
        <v>34</v>
      </c>
      <c r="O168" s="143">
        <v>0</v>
      </c>
      <c r="P168" s="143">
        <f t="shared" si="11"/>
        <v>0</v>
      </c>
      <c r="Q168" s="143">
        <v>0</v>
      </c>
      <c r="R168" s="143">
        <f t="shared" si="12"/>
        <v>0</v>
      </c>
      <c r="S168" s="143">
        <v>0</v>
      </c>
      <c r="T168" s="144">
        <f t="shared" si="13"/>
        <v>0</v>
      </c>
      <c r="AR168" s="145" t="s">
        <v>233</v>
      </c>
      <c r="AT168" s="145" t="s">
        <v>230</v>
      </c>
      <c r="AU168" s="145" t="s">
        <v>79</v>
      </c>
      <c r="AY168" s="13" t="s">
        <v>170</v>
      </c>
      <c r="BE168" s="146">
        <f t="shared" si="14"/>
        <v>0</v>
      </c>
      <c r="BF168" s="146">
        <f t="shared" si="15"/>
        <v>32.18</v>
      </c>
      <c r="BG168" s="146">
        <f t="shared" si="16"/>
        <v>0</v>
      </c>
      <c r="BH168" s="146">
        <f t="shared" si="17"/>
        <v>0</v>
      </c>
      <c r="BI168" s="146">
        <f t="shared" si="18"/>
        <v>0</v>
      </c>
      <c r="BJ168" s="13" t="s">
        <v>79</v>
      </c>
      <c r="BK168" s="146">
        <f t="shared" si="19"/>
        <v>32.18</v>
      </c>
      <c r="BL168" s="13" t="s">
        <v>227</v>
      </c>
      <c r="BM168" s="145" t="s">
        <v>1095</v>
      </c>
    </row>
    <row r="169" spans="2:65" s="1" customFormat="1" ht="24.2" customHeight="1">
      <c r="B169" s="133"/>
      <c r="C169" s="134" t="s">
        <v>289</v>
      </c>
      <c r="D169" s="134" t="s">
        <v>171</v>
      </c>
      <c r="E169" s="135" t="s">
        <v>1096</v>
      </c>
      <c r="F169" s="136" t="s">
        <v>1097</v>
      </c>
      <c r="G169" s="137" t="s">
        <v>323</v>
      </c>
      <c r="H169" s="138">
        <v>1</v>
      </c>
      <c r="I169" s="139">
        <v>105.973243</v>
      </c>
      <c r="J169" s="139">
        <f t="shared" si="10"/>
        <v>105.97</v>
      </c>
      <c r="K169" s="140"/>
      <c r="L169" s="25"/>
      <c r="M169" s="141" t="s">
        <v>1</v>
      </c>
      <c r="N169" s="142" t="s">
        <v>34</v>
      </c>
      <c r="O169" s="143">
        <v>0</v>
      </c>
      <c r="P169" s="143">
        <f t="shared" si="11"/>
        <v>0</v>
      </c>
      <c r="Q169" s="143">
        <v>0</v>
      </c>
      <c r="R169" s="143">
        <f t="shared" si="12"/>
        <v>0</v>
      </c>
      <c r="S169" s="143">
        <v>0</v>
      </c>
      <c r="T169" s="144">
        <f t="shared" si="13"/>
        <v>0</v>
      </c>
      <c r="AR169" s="145" t="s">
        <v>227</v>
      </c>
      <c r="AT169" s="145" t="s">
        <v>171</v>
      </c>
      <c r="AU169" s="145" t="s">
        <v>79</v>
      </c>
      <c r="AY169" s="13" t="s">
        <v>170</v>
      </c>
      <c r="BE169" s="146">
        <f t="shared" si="14"/>
        <v>0</v>
      </c>
      <c r="BF169" s="146">
        <f t="shared" si="15"/>
        <v>105.97</v>
      </c>
      <c r="BG169" s="146">
        <f t="shared" si="16"/>
        <v>0</v>
      </c>
      <c r="BH169" s="146">
        <f t="shared" si="17"/>
        <v>0</v>
      </c>
      <c r="BI169" s="146">
        <f t="shared" si="18"/>
        <v>0</v>
      </c>
      <c r="BJ169" s="13" t="s">
        <v>79</v>
      </c>
      <c r="BK169" s="146">
        <f t="shared" si="19"/>
        <v>105.97</v>
      </c>
      <c r="BL169" s="13" t="s">
        <v>227</v>
      </c>
      <c r="BM169" s="145" t="s">
        <v>1098</v>
      </c>
    </row>
    <row r="170" spans="2:65" s="1" customFormat="1" ht="16.5" customHeight="1">
      <c r="B170" s="133"/>
      <c r="C170" s="134" t="s">
        <v>281</v>
      </c>
      <c r="D170" s="134" t="s">
        <v>171</v>
      </c>
      <c r="E170" s="135" t="s">
        <v>1099</v>
      </c>
      <c r="F170" s="136" t="s">
        <v>1100</v>
      </c>
      <c r="G170" s="137" t="s">
        <v>182</v>
      </c>
      <c r="H170" s="138">
        <v>27</v>
      </c>
      <c r="I170" s="139">
        <v>2.2400000000000002</v>
      </c>
      <c r="J170" s="139">
        <f t="shared" si="10"/>
        <v>60.48</v>
      </c>
      <c r="K170" s="140"/>
      <c r="L170" s="25"/>
      <c r="M170" s="141" t="s">
        <v>1</v>
      </c>
      <c r="N170" s="142" t="s">
        <v>34</v>
      </c>
      <c r="O170" s="143">
        <v>0</v>
      </c>
      <c r="P170" s="143">
        <f t="shared" si="11"/>
        <v>0</v>
      </c>
      <c r="Q170" s="143">
        <v>0</v>
      </c>
      <c r="R170" s="143">
        <f t="shared" si="12"/>
        <v>0</v>
      </c>
      <c r="S170" s="143">
        <v>0</v>
      </c>
      <c r="T170" s="144">
        <f t="shared" si="13"/>
        <v>0</v>
      </c>
      <c r="AR170" s="145" t="s">
        <v>227</v>
      </c>
      <c r="AT170" s="145" t="s">
        <v>171</v>
      </c>
      <c r="AU170" s="145" t="s">
        <v>79</v>
      </c>
      <c r="AY170" s="13" t="s">
        <v>170</v>
      </c>
      <c r="BE170" s="146">
        <f t="shared" si="14"/>
        <v>0</v>
      </c>
      <c r="BF170" s="146">
        <f t="shared" si="15"/>
        <v>60.48</v>
      </c>
      <c r="BG170" s="146">
        <f t="shared" si="16"/>
        <v>0</v>
      </c>
      <c r="BH170" s="146">
        <f t="shared" si="17"/>
        <v>0</v>
      </c>
      <c r="BI170" s="146">
        <f t="shared" si="18"/>
        <v>0</v>
      </c>
      <c r="BJ170" s="13" t="s">
        <v>79</v>
      </c>
      <c r="BK170" s="146">
        <f t="shared" si="19"/>
        <v>60.48</v>
      </c>
      <c r="BL170" s="13" t="s">
        <v>227</v>
      </c>
      <c r="BM170" s="145" t="s">
        <v>1101</v>
      </c>
    </row>
    <row r="171" spans="2:65" s="1" customFormat="1" ht="24.2" customHeight="1">
      <c r="B171" s="133"/>
      <c r="C171" s="134" t="s">
        <v>285</v>
      </c>
      <c r="D171" s="134" t="s">
        <v>171</v>
      </c>
      <c r="E171" s="135" t="s">
        <v>1102</v>
      </c>
      <c r="F171" s="136" t="s">
        <v>1103</v>
      </c>
      <c r="G171" s="137" t="s">
        <v>182</v>
      </c>
      <c r="H171" s="138">
        <v>27</v>
      </c>
      <c r="I171" s="139">
        <v>1.43</v>
      </c>
      <c r="J171" s="139">
        <f t="shared" si="10"/>
        <v>38.61</v>
      </c>
      <c r="K171" s="140"/>
      <c r="L171" s="25"/>
      <c r="M171" s="141" t="s">
        <v>1</v>
      </c>
      <c r="N171" s="142" t="s">
        <v>34</v>
      </c>
      <c r="O171" s="143">
        <v>0</v>
      </c>
      <c r="P171" s="143">
        <f t="shared" si="11"/>
        <v>0</v>
      </c>
      <c r="Q171" s="143">
        <v>0</v>
      </c>
      <c r="R171" s="143">
        <f t="shared" si="12"/>
        <v>0</v>
      </c>
      <c r="S171" s="143">
        <v>0</v>
      </c>
      <c r="T171" s="144">
        <f t="shared" si="13"/>
        <v>0</v>
      </c>
      <c r="AR171" s="145" t="s">
        <v>227</v>
      </c>
      <c r="AT171" s="145" t="s">
        <v>171</v>
      </c>
      <c r="AU171" s="145" t="s">
        <v>79</v>
      </c>
      <c r="AY171" s="13" t="s">
        <v>170</v>
      </c>
      <c r="BE171" s="146">
        <f t="shared" si="14"/>
        <v>0</v>
      </c>
      <c r="BF171" s="146">
        <f t="shared" si="15"/>
        <v>38.61</v>
      </c>
      <c r="BG171" s="146">
        <f t="shared" si="16"/>
        <v>0</v>
      </c>
      <c r="BH171" s="146">
        <f t="shared" si="17"/>
        <v>0</v>
      </c>
      <c r="BI171" s="146">
        <f t="shared" si="18"/>
        <v>0</v>
      </c>
      <c r="BJ171" s="13" t="s">
        <v>79</v>
      </c>
      <c r="BK171" s="146">
        <f t="shared" si="19"/>
        <v>38.61</v>
      </c>
      <c r="BL171" s="13" t="s">
        <v>227</v>
      </c>
      <c r="BM171" s="145" t="s">
        <v>1104</v>
      </c>
    </row>
    <row r="172" spans="2:65" s="1" customFormat="1" ht="24.2" customHeight="1">
      <c r="B172" s="133"/>
      <c r="C172" s="134" t="s">
        <v>293</v>
      </c>
      <c r="D172" s="134" t="s">
        <v>171</v>
      </c>
      <c r="E172" s="135" t="s">
        <v>1105</v>
      </c>
      <c r="F172" s="136" t="s">
        <v>1106</v>
      </c>
      <c r="G172" s="137" t="s">
        <v>323</v>
      </c>
      <c r="H172" s="138">
        <v>10</v>
      </c>
      <c r="I172" s="139">
        <v>0.66994885000000004</v>
      </c>
      <c r="J172" s="139">
        <f t="shared" si="10"/>
        <v>6.7</v>
      </c>
      <c r="K172" s="140"/>
      <c r="L172" s="25"/>
      <c r="M172" s="141" t="s">
        <v>1</v>
      </c>
      <c r="N172" s="142" t="s">
        <v>34</v>
      </c>
      <c r="O172" s="143">
        <v>0</v>
      </c>
      <c r="P172" s="143">
        <f t="shared" si="11"/>
        <v>0</v>
      </c>
      <c r="Q172" s="143">
        <v>0</v>
      </c>
      <c r="R172" s="143">
        <f t="shared" si="12"/>
        <v>0</v>
      </c>
      <c r="S172" s="143">
        <v>0</v>
      </c>
      <c r="T172" s="144">
        <f t="shared" si="13"/>
        <v>0</v>
      </c>
      <c r="AR172" s="145" t="s">
        <v>227</v>
      </c>
      <c r="AT172" s="145" t="s">
        <v>171</v>
      </c>
      <c r="AU172" s="145" t="s">
        <v>79</v>
      </c>
      <c r="AY172" s="13" t="s">
        <v>170</v>
      </c>
      <c r="BE172" s="146">
        <f t="shared" si="14"/>
        <v>0</v>
      </c>
      <c r="BF172" s="146">
        <f t="shared" si="15"/>
        <v>6.7</v>
      </c>
      <c r="BG172" s="146">
        <f t="shared" si="16"/>
        <v>0</v>
      </c>
      <c r="BH172" s="146">
        <f t="shared" si="17"/>
        <v>0</v>
      </c>
      <c r="BI172" s="146">
        <f t="shared" si="18"/>
        <v>0</v>
      </c>
      <c r="BJ172" s="13" t="s">
        <v>79</v>
      </c>
      <c r="BK172" s="146">
        <f t="shared" si="19"/>
        <v>6.7</v>
      </c>
      <c r="BL172" s="13" t="s">
        <v>227</v>
      </c>
      <c r="BM172" s="145" t="s">
        <v>1107</v>
      </c>
    </row>
    <row r="173" spans="2:65" s="1" customFormat="1" ht="24.2" customHeight="1">
      <c r="B173" s="133"/>
      <c r="C173" s="134" t="s">
        <v>297</v>
      </c>
      <c r="D173" s="134" t="s">
        <v>171</v>
      </c>
      <c r="E173" s="135" t="s">
        <v>1108</v>
      </c>
      <c r="F173" s="136" t="s">
        <v>1109</v>
      </c>
      <c r="G173" s="137" t="s">
        <v>323</v>
      </c>
      <c r="H173" s="138">
        <v>10</v>
      </c>
      <c r="I173" s="139">
        <v>0.48903806</v>
      </c>
      <c r="J173" s="139">
        <f t="shared" si="10"/>
        <v>4.8899999999999997</v>
      </c>
      <c r="K173" s="140"/>
      <c r="L173" s="25"/>
      <c r="M173" s="141" t="s">
        <v>1</v>
      </c>
      <c r="N173" s="142" t="s">
        <v>34</v>
      </c>
      <c r="O173" s="143">
        <v>0</v>
      </c>
      <c r="P173" s="143">
        <f t="shared" si="11"/>
        <v>0</v>
      </c>
      <c r="Q173" s="143">
        <v>0</v>
      </c>
      <c r="R173" s="143">
        <f t="shared" si="12"/>
        <v>0</v>
      </c>
      <c r="S173" s="143">
        <v>0</v>
      </c>
      <c r="T173" s="144">
        <f t="shared" si="13"/>
        <v>0</v>
      </c>
      <c r="AR173" s="145" t="s">
        <v>227</v>
      </c>
      <c r="AT173" s="145" t="s">
        <v>171</v>
      </c>
      <c r="AU173" s="145" t="s">
        <v>79</v>
      </c>
      <c r="AY173" s="13" t="s">
        <v>170</v>
      </c>
      <c r="BE173" s="146">
        <f t="shared" si="14"/>
        <v>0</v>
      </c>
      <c r="BF173" s="146">
        <f t="shared" si="15"/>
        <v>4.8899999999999997</v>
      </c>
      <c r="BG173" s="146">
        <f t="shared" si="16"/>
        <v>0</v>
      </c>
      <c r="BH173" s="146">
        <f t="shared" si="17"/>
        <v>0</v>
      </c>
      <c r="BI173" s="146">
        <f t="shared" si="18"/>
        <v>0</v>
      </c>
      <c r="BJ173" s="13" t="s">
        <v>79</v>
      </c>
      <c r="BK173" s="146">
        <f t="shared" si="19"/>
        <v>4.8899999999999997</v>
      </c>
      <c r="BL173" s="13" t="s">
        <v>227</v>
      </c>
      <c r="BM173" s="145" t="s">
        <v>1110</v>
      </c>
    </row>
    <row r="174" spans="2:65" s="11" customFormat="1" ht="22.9" customHeight="1">
      <c r="B174" s="124"/>
      <c r="D174" s="125" t="s">
        <v>67</v>
      </c>
      <c r="E174" s="147" t="s">
        <v>1111</v>
      </c>
      <c r="F174" s="147" t="s">
        <v>1112</v>
      </c>
      <c r="J174" s="148">
        <f>BK174</f>
        <v>1359.38</v>
      </c>
      <c r="L174" s="124"/>
      <c r="M174" s="128"/>
      <c r="P174" s="129">
        <f>SUM(P175:P181)</f>
        <v>0</v>
      </c>
      <c r="R174" s="129">
        <f>SUM(R175:R181)</f>
        <v>0</v>
      </c>
      <c r="T174" s="130">
        <f>SUM(T175:T181)</f>
        <v>0</v>
      </c>
      <c r="AR174" s="125" t="s">
        <v>79</v>
      </c>
      <c r="AT174" s="131" t="s">
        <v>67</v>
      </c>
      <c r="AU174" s="131" t="s">
        <v>75</v>
      </c>
      <c r="AY174" s="125" t="s">
        <v>170</v>
      </c>
      <c r="BK174" s="132">
        <f>SUM(BK175:BK181)</f>
        <v>1359.38</v>
      </c>
    </row>
    <row r="175" spans="2:65" s="1" customFormat="1" ht="24.2" customHeight="1">
      <c r="B175" s="133"/>
      <c r="C175" s="134" t="s">
        <v>233</v>
      </c>
      <c r="D175" s="134" t="s">
        <v>171</v>
      </c>
      <c r="E175" s="135" t="s">
        <v>1113</v>
      </c>
      <c r="F175" s="136" t="s">
        <v>1114</v>
      </c>
      <c r="G175" s="137" t="s">
        <v>178</v>
      </c>
      <c r="H175" s="138">
        <v>1</v>
      </c>
      <c r="I175" s="139">
        <v>64.459999999999994</v>
      </c>
      <c r="J175" s="139">
        <f t="shared" ref="J175:J181" si="20">ROUND(I175*H175,2)</f>
        <v>64.459999999999994</v>
      </c>
      <c r="K175" s="140"/>
      <c r="L175" s="25"/>
      <c r="M175" s="141" t="s">
        <v>1</v>
      </c>
      <c r="N175" s="142" t="s">
        <v>34</v>
      </c>
      <c r="O175" s="143">
        <v>0</v>
      </c>
      <c r="P175" s="143">
        <f t="shared" ref="P175:P181" si="21">O175*H175</f>
        <v>0</v>
      </c>
      <c r="Q175" s="143">
        <v>0</v>
      </c>
      <c r="R175" s="143">
        <f t="shared" ref="R175:R181" si="22">Q175*H175</f>
        <v>0</v>
      </c>
      <c r="S175" s="143">
        <v>0</v>
      </c>
      <c r="T175" s="144">
        <f t="shared" ref="T175:T181" si="23">S175*H175</f>
        <v>0</v>
      </c>
      <c r="AR175" s="145" t="s">
        <v>227</v>
      </c>
      <c r="AT175" s="145" t="s">
        <v>171</v>
      </c>
      <c r="AU175" s="145" t="s">
        <v>79</v>
      </c>
      <c r="AY175" s="13" t="s">
        <v>170</v>
      </c>
      <c r="BE175" s="146">
        <f t="shared" ref="BE175:BE181" si="24">IF(N175="základná",J175,0)</f>
        <v>0</v>
      </c>
      <c r="BF175" s="146">
        <f t="shared" ref="BF175:BF181" si="25">IF(N175="znížená",J175,0)</f>
        <v>64.459999999999994</v>
      </c>
      <c r="BG175" s="146">
        <f t="shared" ref="BG175:BG181" si="26">IF(N175="zákl. prenesená",J175,0)</f>
        <v>0</v>
      </c>
      <c r="BH175" s="146">
        <f t="shared" ref="BH175:BH181" si="27">IF(N175="zníž. prenesená",J175,0)</f>
        <v>0</v>
      </c>
      <c r="BI175" s="146">
        <f t="shared" ref="BI175:BI181" si="28">IF(N175="nulová",J175,0)</f>
        <v>0</v>
      </c>
      <c r="BJ175" s="13" t="s">
        <v>79</v>
      </c>
      <c r="BK175" s="146">
        <f t="shared" ref="BK175:BK181" si="29">ROUND(I175*H175,2)</f>
        <v>64.459999999999994</v>
      </c>
      <c r="BL175" s="13" t="s">
        <v>227</v>
      </c>
      <c r="BM175" s="145" t="s">
        <v>1115</v>
      </c>
    </row>
    <row r="176" spans="2:65" s="1" customFormat="1" ht="24.2" customHeight="1">
      <c r="B176" s="133"/>
      <c r="C176" s="149" t="s">
        <v>304</v>
      </c>
      <c r="D176" s="149" t="s">
        <v>230</v>
      </c>
      <c r="E176" s="150" t="s">
        <v>1116</v>
      </c>
      <c r="F176" s="151" t="s">
        <v>1117</v>
      </c>
      <c r="G176" s="152" t="s">
        <v>178</v>
      </c>
      <c r="H176" s="153">
        <v>1</v>
      </c>
      <c r="I176" s="154">
        <v>1261.3800000000001</v>
      </c>
      <c r="J176" s="154">
        <f t="shared" si="20"/>
        <v>1261.3800000000001</v>
      </c>
      <c r="K176" s="155"/>
      <c r="L176" s="156"/>
      <c r="M176" s="157" t="s">
        <v>1</v>
      </c>
      <c r="N176" s="158" t="s">
        <v>34</v>
      </c>
      <c r="O176" s="143">
        <v>0</v>
      </c>
      <c r="P176" s="143">
        <f t="shared" si="21"/>
        <v>0</v>
      </c>
      <c r="Q176" s="143">
        <v>0</v>
      </c>
      <c r="R176" s="143">
        <f t="shared" si="22"/>
        <v>0</v>
      </c>
      <c r="S176" s="143">
        <v>0</v>
      </c>
      <c r="T176" s="144">
        <f t="shared" si="23"/>
        <v>0</v>
      </c>
      <c r="AR176" s="145" t="s">
        <v>233</v>
      </c>
      <c r="AT176" s="145" t="s">
        <v>230</v>
      </c>
      <c r="AU176" s="145" t="s">
        <v>79</v>
      </c>
      <c r="AY176" s="13" t="s">
        <v>170</v>
      </c>
      <c r="BE176" s="146">
        <f t="shared" si="24"/>
        <v>0</v>
      </c>
      <c r="BF176" s="146">
        <f t="shared" si="25"/>
        <v>1261.3800000000001</v>
      </c>
      <c r="BG176" s="146">
        <f t="shared" si="26"/>
        <v>0</v>
      </c>
      <c r="BH176" s="146">
        <f t="shared" si="27"/>
        <v>0</v>
      </c>
      <c r="BI176" s="146">
        <f t="shared" si="28"/>
        <v>0</v>
      </c>
      <c r="BJ176" s="13" t="s">
        <v>79</v>
      </c>
      <c r="BK176" s="146">
        <f t="shared" si="29"/>
        <v>1261.3800000000001</v>
      </c>
      <c r="BL176" s="13" t="s">
        <v>227</v>
      </c>
      <c r="BM176" s="145" t="s">
        <v>1118</v>
      </c>
    </row>
    <row r="177" spans="2:65" s="1" customFormat="1" ht="24.2" customHeight="1">
      <c r="B177" s="133"/>
      <c r="C177" s="134" t="s">
        <v>308</v>
      </c>
      <c r="D177" s="134" t="s">
        <v>171</v>
      </c>
      <c r="E177" s="135" t="s">
        <v>1119</v>
      </c>
      <c r="F177" s="136" t="s">
        <v>1120</v>
      </c>
      <c r="G177" s="137" t="s">
        <v>178</v>
      </c>
      <c r="H177" s="138">
        <v>1</v>
      </c>
      <c r="I177" s="139">
        <v>8.2799999999999994</v>
      </c>
      <c r="J177" s="139">
        <f t="shared" si="20"/>
        <v>8.2799999999999994</v>
      </c>
      <c r="K177" s="140"/>
      <c r="L177" s="25"/>
      <c r="M177" s="141" t="s">
        <v>1</v>
      </c>
      <c r="N177" s="142" t="s">
        <v>34</v>
      </c>
      <c r="O177" s="143">
        <v>0</v>
      </c>
      <c r="P177" s="143">
        <f t="shared" si="21"/>
        <v>0</v>
      </c>
      <c r="Q177" s="143">
        <v>0</v>
      </c>
      <c r="R177" s="143">
        <f t="shared" si="22"/>
        <v>0</v>
      </c>
      <c r="S177" s="143">
        <v>0</v>
      </c>
      <c r="T177" s="144">
        <f t="shared" si="23"/>
        <v>0</v>
      </c>
      <c r="AR177" s="145" t="s">
        <v>227</v>
      </c>
      <c r="AT177" s="145" t="s">
        <v>171</v>
      </c>
      <c r="AU177" s="145" t="s">
        <v>79</v>
      </c>
      <c r="AY177" s="13" t="s">
        <v>170</v>
      </c>
      <c r="BE177" s="146">
        <f t="shared" si="24"/>
        <v>0</v>
      </c>
      <c r="BF177" s="146">
        <f t="shared" si="25"/>
        <v>8.2799999999999994</v>
      </c>
      <c r="BG177" s="146">
        <f t="shared" si="26"/>
        <v>0</v>
      </c>
      <c r="BH177" s="146">
        <f t="shared" si="27"/>
        <v>0</v>
      </c>
      <c r="BI177" s="146">
        <f t="shared" si="28"/>
        <v>0</v>
      </c>
      <c r="BJ177" s="13" t="s">
        <v>79</v>
      </c>
      <c r="BK177" s="146">
        <f t="shared" si="29"/>
        <v>8.2799999999999994</v>
      </c>
      <c r="BL177" s="13" t="s">
        <v>227</v>
      </c>
      <c r="BM177" s="145" t="s">
        <v>1121</v>
      </c>
    </row>
    <row r="178" spans="2:65" s="1" customFormat="1" ht="33" customHeight="1">
      <c r="B178" s="133"/>
      <c r="C178" s="149" t="s">
        <v>310</v>
      </c>
      <c r="D178" s="149" t="s">
        <v>230</v>
      </c>
      <c r="E178" s="150" t="s">
        <v>1122</v>
      </c>
      <c r="F178" s="151" t="s">
        <v>1123</v>
      </c>
      <c r="G178" s="152" t="s">
        <v>178</v>
      </c>
      <c r="H178" s="153">
        <v>1</v>
      </c>
      <c r="I178" s="154">
        <v>16.829999999999998</v>
      </c>
      <c r="J178" s="154">
        <f t="shared" si="20"/>
        <v>16.829999999999998</v>
      </c>
      <c r="K178" s="155"/>
      <c r="L178" s="156"/>
      <c r="M178" s="157" t="s">
        <v>1</v>
      </c>
      <c r="N178" s="158" t="s">
        <v>34</v>
      </c>
      <c r="O178" s="143">
        <v>0</v>
      </c>
      <c r="P178" s="143">
        <f t="shared" si="21"/>
        <v>0</v>
      </c>
      <c r="Q178" s="143">
        <v>0</v>
      </c>
      <c r="R178" s="143">
        <f t="shared" si="22"/>
        <v>0</v>
      </c>
      <c r="S178" s="143">
        <v>0</v>
      </c>
      <c r="T178" s="144">
        <f t="shared" si="23"/>
        <v>0</v>
      </c>
      <c r="AR178" s="145" t="s">
        <v>233</v>
      </c>
      <c r="AT178" s="145" t="s">
        <v>230</v>
      </c>
      <c r="AU178" s="145" t="s">
        <v>79</v>
      </c>
      <c r="AY178" s="13" t="s">
        <v>170</v>
      </c>
      <c r="BE178" s="146">
        <f t="shared" si="24"/>
        <v>0</v>
      </c>
      <c r="BF178" s="146">
        <f t="shared" si="25"/>
        <v>16.829999999999998</v>
      </c>
      <c r="BG178" s="146">
        <f t="shared" si="26"/>
        <v>0</v>
      </c>
      <c r="BH178" s="146">
        <f t="shared" si="27"/>
        <v>0</v>
      </c>
      <c r="BI178" s="146">
        <f t="shared" si="28"/>
        <v>0</v>
      </c>
      <c r="BJ178" s="13" t="s">
        <v>79</v>
      </c>
      <c r="BK178" s="146">
        <f t="shared" si="29"/>
        <v>16.829999999999998</v>
      </c>
      <c r="BL178" s="13" t="s">
        <v>227</v>
      </c>
      <c r="BM178" s="145" t="s">
        <v>1124</v>
      </c>
    </row>
    <row r="179" spans="2:65" s="1" customFormat="1" ht="24.2" customHeight="1">
      <c r="B179" s="133"/>
      <c r="C179" s="134" t="s">
        <v>312</v>
      </c>
      <c r="D179" s="134" t="s">
        <v>171</v>
      </c>
      <c r="E179" s="135" t="s">
        <v>1125</v>
      </c>
      <c r="F179" s="136" t="s">
        <v>1126</v>
      </c>
      <c r="G179" s="137" t="s">
        <v>323</v>
      </c>
      <c r="H179" s="138">
        <v>13</v>
      </c>
      <c r="I179" s="139">
        <v>0.32056077999999999</v>
      </c>
      <c r="J179" s="139">
        <f t="shared" si="20"/>
        <v>4.17</v>
      </c>
      <c r="K179" s="140"/>
      <c r="L179" s="25"/>
      <c r="M179" s="141" t="s">
        <v>1</v>
      </c>
      <c r="N179" s="142" t="s">
        <v>34</v>
      </c>
      <c r="O179" s="143">
        <v>0</v>
      </c>
      <c r="P179" s="143">
        <f t="shared" si="21"/>
        <v>0</v>
      </c>
      <c r="Q179" s="143">
        <v>0</v>
      </c>
      <c r="R179" s="143">
        <f t="shared" si="22"/>
        <v>0</v>
      </c>
      <c r="S179" s="143">
        <v>0</v>
      </c>
      <c r="T179" s="144">
        <f t="shared" si="23"/>
        <v>0</v>
      </c>
      <c r="AR179" s="145" t="s">
        <v>227</v>
      </c>
      <c r="AT179" s="145" t="s">
        <v>171</v>
      </c>
      <c r="AU179" s="145" t="s">
        <v>79</v>
      </c>
      <c r="AY179" s="13" t="s">
        <v>170</v>
      </c>
      <c r="BE179" s="146">
        <f t="shared" si="24"/>
        <v>0</v>
      </c>
      <c r="BF179" s="146">
        <f t="shared" si="25"/>
        <v>4.17</v>
      </c>
      <c r="BG179" s="146">
        <f t="shared" si="26"/>
        <v>0</v>
      </c>
      <c r="BH179" s="146">
        <f t="shared" si="27"/>
        <v>0</v>
      </c>
      <c r="BI179" s="146">
        <f t="shared" si="28"/>
        <v>0</v>
      </c>
      <c r="BJ179" s="13" t="s">
        <v>79</v>
      </c>
      <c r="BK179" s="146">
        <f t="shared" si="29"/>
        <v>4.17</v>
      </c>
      <c r="BL179" s="13" t="s">
        <v>227</v>
      </c>
      <c r="BM179" s="145" t="s">
        <v>1127</v>
      </c>
    </row>
    <row r="180" spans="2:65" s="1" customFormat="1" ht="33" customHeight="1">
      <c r="B180" s="133"/>
      <c r="C180" s="134" t="s">
        <v>316</v>
      </c>
      <c r="D180" s="134" t="s">
        <v>171</v>
      </c>
      <c r="E180" s="135" t="s">
        <v>1128</v>
      </c>
      <c r="F180" s="136" t="s">
        <v>1129</v>
      </c>
      <c r="G180" s="137" t="s">
        <v>323</v>
      </c>
      <c r="H180" s="138">
        <v>13</v>
      </c>
      <c r="I180" s="139">
        <v>0.27502377</v>
      </c>
      <c r="J180" s="139">
        <f t="shared" si="20"/>
        <v>3.58</v>
      </c>
      <c r="K180" s="140"/>
      <c r="L180" s="25"/>
      <c r="M180" s="141" t="s">
        <v>1</v>
      </c>
      <c r="N180" s="142" t="s">
        <v>34</v>
      </c>
      <c r="O180" s="143">
        <v>0</v>
      </c>
      <c r="P180" s="143">
        <f t="shared" si="21"/>
        <v>0</v>
      </c>
      <c r="Q180" s="143">
        <v>0</v>
      </c>
      <c r="R180" s="143">
        <f t="shared" si="22"/>
        <v>0</v>
      </c>
      <c r="S180" s="143">
        <v>0</v>
      </c>
      <c r="T180" s="144">
        <f t="shared" si="23"/>
        <v>0</v>
      </c>
      <c r="AR180" s="145" t="s">
        <v>227</v>
      </c>
      <c r="AT180" s="145" t="s">
        <v>171</v>
      </c>
      <c r="AU180" s="145" t="s">
        <v>79</v>
      </c>
      <c r="AY180" s="13" t="s">
        <v>170</v>
      </c>
      <c r="BE180" s="146">
        <f t="shared" si="24"/>
        <v>0</v>
      </c>
      <c r="BF180" s="146">
        <f t="shared" si="25"/>
        <v>3.58</v>
      </c>
      <c r="BG180" s="146">
        <f t="shared" si="26"/>
        <v>0</v>
      </c>
      <c r="BH180" s="146">
        <f t="shared" si="27"/>
        <v>0</v>
      </c>
      <c r="BI180" s="146">
        <f t="shared" si="28"/>
        <v>0</v>
      </c>
      <c r="BJ180" s="13" t="s">
        <v>79</v>
      </c>
      <c r="BK180" s="146">
        <f t="shared" si="29"/>
        <v>3.58</v>
      </c>
      <c r="BL180" s="13" t="s">
        <v>227</v>
      </c>
      <c r="BM180" s="145" t="s">
        <v>1130</v>
      </c>
    </row>
    <row r="181" spans="2:65" s="1" customFormat="1" ht="24.2" customHeight="1">
      <c r="B181" s="133"/>
      <c r="C181" s="134" t="s">
        <v>320</v>
      </c>
      <c r="D181" s="134" t="s">
        <v>171</v>
      </c>
      <c r="E181" s="135" t="s">
        <v>1131</v>
      </c>
      <c r="F181" s="136" t="s">
        <v>1132</v>
      </c>
      <c r="G181" s="137" t="s">
        <v>323</v>
      </c>
      <c r="H181" s="138">
        <v>13</v>
      </c>
      <c r="I181" s="139">
        <v>5.2518540000000002E-2</v>
      </c>
      <c r="J181" s="139">
        <f t="shared" si="20"/>
        <v>0.68</v>
      </c>
      <c r="K181" s="140"/>
      <c r="L181" s="25"/>
      <c r="M181" s="141" t="s">
        <v>1</v>
      </c>
      <c r="N181" s="142" t="s">
        <v>34</v>
      </c>
      <c r="O181" s="143">
        <v>0</v>
      </c>
      <c r="P181" s="143">
        <f t="shared" si="21"/>
        <v>0</v>
      </c>
      <c r="Q181" s="143">
        <v>0</v>
      </c>
      <c r="R181" s="143">
        <f t="shared" si="22"/>
        <v>0</v>
      </c>
      <c r="S181" s="143">
        <v>0</v>
      </c>
      <c r="T181" s="144">
        <f t="shared" si="23"/>
        <v>0</v>
      </c>
      <c r="AR181" s="145" t="s">
        <v>227</v>
      </c>
      <c r="AT181" s="145" t="s">
        <v>171</v>
      </c>
      <c r="AU181" s="145" t="s">
        <v>79</v>
      </c>
      <c r="AY181" s="13" t="s">
        <v>170</v>
      </c>
      <c r="BE181" s="146">
        <f t="shared" si="24"/>
        <v>0</v>
      </c>
      <c r="BF181" s="146">
        <f t="shared" si="25"/>
        <v>0.68</v>
      </c>
      <c r="BG181" s="146">
        <f t="shared" si="26"/>
        <v>0</v>
      </c>
      <c r="BH181" s="146">
        <f t="shared" si="27"/>
        <v>0</v>
      </c>
      <c r="BI181" s="146">
        <f t="shared" si="28"/>
        <v>0</v>
      </c>
      <c r="BJ181" s="13" t="s">
        <v>79</v>
      </c>
      <c r="BK181" s="146">
        <f t="shared" si="29"/>
        <v>0.68</v>
      </c>
      <c r="BL181" s="13" t="s">
        <v>227</v>
      </c>
      <c r="BM181" s="145" t="s">
        <v>1133</v>
      </c>
    </row>
    <row r="182" spans="2:65" s="11" customFormat="1" ht="22.9" customHeight="1">
      <c r="B182" s="124"/>
      <c r="D182" s="125" t="s">
        <v>67</v>
      </c>
      <c r="E182" s="147" t="s">
        <v>1134</v>
      </c>
      <c r="F182" s="147" t="s">
        <v>1135</v>
      </c>
      <c r="J182" s="148">
        <f>BK182</f>
        <v>45.379999999999995</v>
      </c>
      <c r="L182" s="124"/>
      <c r="M182" s="128"/>
      <c r="P182" s="129">
        <f>SUM(P183:P187)</f>
        <v>0</v>
      </c>
      <c r="R182" s="129">
        <f>SUM(R183:R187)</f>
        <v>0</v>
      </c>
      <c r="T182" s="130">
        <f>SUM(T183:T187)</f>
        <v>0</v>
      </c>
      <c r="AR182" s="125" t="s">
        <v>79</v>
      </c>
      <c r="AT182" s="131" t="s">
        <v>67</v>
      </c>
      <c r="AU182" s="131" t="s">
        <v>75</v>
      </c>
      <c r="AY182" s="125" t="s">
        <v>170</v>
      </c>
      <c r="BK182" s="132">
        <f>SUM(BK183:BK187)</f>
        <v>45.379999999999995</v>
      </c>
    </row>
    <row r="183" spans="2:65" s="1" customFormat="1" ht="16.5" customHeight="1">
      <c r="B183" s="133"/>
      <c r="C183" s="134" t="s">
        <v>327</v>
      </c>
      <c r="D183" s="134" t="s">
        <v>171</v>
      </c>
      <c r="E183" s="135" t="s">
        <v>1136</v>
      </c>
      <c r="F183" s="136" t="s">
        <v>1137</v>
      </c>
      <c r="G183" s="137" t="s">
        <v>178</v>
      </c>
      <c r="H183" s="138">
        <v>1</v>
      </c>
      <c r="I183" s="139">
        <v>6.02</v>
      </c>
      <c r="J183" s="139">
        <f>ROUND(I183*H183,2)</f>
        <v>6.02</v>
      </c>
      <c r="K183" s="140"/>
      <c r="L183" s="25"/>
      <c r="M183" s="141" t="s">
        <v>1</v>
      </c>
      <c r="N183" s="142" t="s">
        <v>34</v>
      </c>
      <c r="O183" s="143">
        <v>0</v>
      </c>
      <c r="P183" s="143">
        <f>O183*H183</f>
        <v>0</v>
      </c>
      <c r="Q183" s="143">
        <v>0</v>
      </c>
      <c r="R183" s="143">
        <f>Q183*H183</f>
        <v>0</v>
      </c>
      <c r="S183" s="143">
        <v>0</v>
      </c>
      <c r="T183" s="144">
        <f>S183*H183</f>
        <v>0</v>
      </c>
      <c r="AR183" s="145" t="s">
        <v>227</v>
      </c>
      <c r="AT183" s="145" t="s">
        <v>171</v>
      </c>
      <c r="AU183" s="145" t="s">
        <v>79</v>
      </c>
      <c r="AY183" s="13" t="s">
        <v>170</v>
      </c>
      <c r="BE183" s="146">
        <f>IF(N183="základná",J183,0)</f>
        <v>0</v>
      </c>
      <c r="BF183" s="146">
        <f>IF(N183="znížená",J183,0)</f>
        <v>6.02</v>
      </c>
      <c r="BG183" s="146">
        <f>IF(N183="zákl. prenesená",J183,0)</f>
        <v>0</v>
      </c>
      <c r="BH183" s="146">
        <f>IF(N183="zníž. prenesená",J183,0)</f>
        <v>0</v>
      </c>
      <c r="BI183" s="146">
        <f>IF(N183="nulová",J183,0)</f>
        <v>0</v>
      </c>
      <c r="BJ183" s="13" t="s">
        <v>79</v>
      </c>
      <c r="BK183" s="146">
        <f>ROUND(I183*H183,2)</f>
        <v>6.02</v>
      </c>
      <c r="BL183" s="13" t="s">
        <v>227</v>
      </c>
      <c r="BM183" s="145" t="s">
        <v>1138</v>
      </c>
    </row>
    <row r="184" spans="2:65" s="1" customFormat="1" ht="24.2" customHeight="1">
      <c r="B184" s="133"/>
      <c r="C184" s="149" t="s">
        <v>331</v>
      </c>
      <c r="D184" s="149" t="s">
        <v>230</v>
      </c>
      <c r="E184" s="150" t="s">
        <v>1139</v>
      </c>
      <c r="F184" s="151" t="s">
        <v>1140</v>
      </c>
      <c r="G184" s="152" t="s">
        <v>178</v>
      </c>
      <c r="H184" s="153">
        <v>1</v>
      </c>
      <c r="I184" s="154">
        <v>36.47</v>
      </c>
      <c r="J184" s="154">
        <f>ROUND(I184*H184,2)</f>
        <v>36.47</v>
      </c>
      <c r="K184" s="155"/>
      <c r="L184" s="156"/>
      <c r="M184" s="157" t="s">
        <v>1</v>
      </c>
      <c r="N184" s="158" t="s">
        <v>34</v>
      </c>
      <c r="O184" s="143">
        <v>0</v>
      </c>
      <c r="P184" s="143">
        <f>O184*H184</f>
        <v>0</v>
      </c>
      <c r="Q184" s="143">
        <v>0</v>
      </c>
      <c r="R184" s="143">
        <f>Q184*H184</f>
        <v>0</v>
      </c>
      <c r="S184" s="143">
        <v>0</v>
      </c>
      <c r="T184" s="144">
        <f>S184*H184</f>
        <v>0</v>
      </c>
      <c r="AR184" s="145" t="s">
        <v>233</v>
      </c>
      <c r="AT184" s="145" t="s">
        <v>230</v>
      </c>
      <c r="AU184" s="145" t="s">
        <v>79</v>
      </c>
      <c r="AY184" s="13" t="s">
        <v>170</v>
      </c>
      <c r="BE184" s="146">
        <f>IF(N184="základná",J184,0)</f>
        <v>0</v>
      </c>
      <c r="BF184" s="146">
        <f>IF(N184="znížená",J184,0)</f>
        <v>36.47</v>
      </c>
      <c r="BG184" s="146">
        <f>IF(N184="zákl. prenesená",J184,0)</f>
        <v>0</v>
      </c>
      <c r="BH184" s="146">
        <f>IF(N184="zníž. prenesená",J184,0)</f>
        <v>0</v>
      </c>
      <c r="BI184" s="146">
        <f>IF(N184="nulová",J184,0)</f>
        <v>0</v>
      </c>
      <c r="BJ184" s="13" t="s">
        <v>79</v>
      </c>
      <c r="BK184" s="146">
        <f>ROUND(I184*H184,2)</f>
        <v>36.47</v>
      </c>
      <c r="BL184" s="13" t="s">
        <v>227</v>
      </c>
      <c r="BM184" s="145" t="s">
        <v>1141</v>
      </c>
    </row>
    <row r="185" spans="2:65" s="1" customFormat="1" ht="24.2" customHeight="1">
      <c r="B185" s="133"/>
      <c r="C185" s="134" t="s">
        <v>469</v>
      </c>
      <c r="D185" s="134" t="s">
        <v>171</v>
      </c>
      <c r="E185" s="135" t="s">
        <v>1142</v>
      </c>
      <c r="F185" s="136" t="s">
        <v>1143</v>
      </c>
      <c r="G185" s="137" t="s">
        <v>323</v>
      </c>
      <c r="H185" s="138">
        <v>1</v>
      </c>
      <c r="I185" s="139">
        <v>1.8119628800000001</v>
      </c>
      <c r="J185" s="139">
        <f>ROUND(I185*H185,2)</f>
        <v>1.81</v>
      </c>
      <c r="K185" s="140"/>
      <c r="L185" s="25"/>
      <c r="M185" s="141" t="s">
        <v>1</v>
      </c>
      <c r="N185" s="142" t="s">
        <v>34</v>
      </c>
      <c r="O185" s="143">
        <v>0</v>
      </c>
      <c r="P185" s="143">
        <f>O185*H185</f>
        <v>0</v>
      </c>
      <c r="Q185" s="143">
        <v>0</v>
      </c>
      <c r="R185" s="143">
        <f>Q185*H185</f>
        <v>0</v>
      </c>
      <c r="S185" s="143">
        <v>0</v>
      </c>
      <c r="T185" s="144">
        <f>S185*H185</f>
        <v>0</v>
      </c>
      <c r="AR185" s="145" t="s">
        <v>227</v>
      </c>
      <c r="AT185" s="145" t="s">
        <v>171</v>
      </c>
      <c r="AU185" s="145" t="s">
        <v>79</v>
      </c>
      <c r="AY185" s="13" t="s">
        <v>170</v>
      </c>
      <c r="BE185" s="146">
        <f>IF(N185="základná",J185,0)</f>
        <v>0</v>
      </c>
      <c r="BF185" s="146">
        <f>IF(N185="znížená",J185,0)</f>
        <v>1.81</v>
      </c>
      <c r="BG185" s="146">
        <f>IF(N185="zákl. prenesená",J185,0)</f>
        <v>0</v>
      </c>
      <c r="BH185" s="146">
        <f>IF(N185="zníž. prenesená",J185,0)</f>
        <v>0</v>
      </c>
      <c r="BI185" s="146">
        <f>IF(N185="nulová",J185,0)</f>
        <v>0</v>
      </c>
      <c r="BJ185" s="13" t="s">
        <v>79</v>
      </c>
      <c r="BK185" s="146">
        <f>ROUND(I185*H185,2)</f>
        <v>1.81</v>
      </c>
      <c r="BL185" s="13" t="s">
        <v>227</v>
      </c>
      <c r="BM185" s="145" t="s">
        <v>1144</v>
      </c>
    </row>
    <row r="186" spans="2:65" s="1" customFormat="1" ht="37.9" customHeight="1">
      <c r="B186" s="133"/>
      <c r="C186" s="134" t="s">
        <v>475</v>
      </c>
      <c r="D186" s="134" t="s">
        <v>171</v>
      </c>
      <c r="E186" s="135" t="s">
        <v>1145</v>
      </c>
      <c r="F186" s="136" t="s">
        <v>1146</v>
      </c>
      <c r="G186" s="137" t="s">
        <v>323</v>
      </c>
      <c r="H186" s="138">
        <v>1</v>
      </c>
      <c r="I186" s="139">
        <v>1.0327997499999999</v>
      </c>
      <c r="J186" s="139">
        <f>ROUND(I186*H186,2)</f>
        <v>1.03</v>
      </c>
      <c r="K186" s="140"/>
      <c r="L186" s="25"/>
      <c r="M186" s="141" t="s">
        <v>1</v>
      </c>
      <c r="N186" s="142" t="s">
        <v>34</v>
      </c>
      <c r="O186" s="143">
        <v>0</v>
      </c>
      <c r="P186" s="143">
        <f>O186*H186</f>
        <v>0</v>
      </c>
      <c r="Q186" s="143">
        <v>0</v>
      </c>
      <c r="R186" s="143">
        <f>Q186*H186</f>
        <v>0</v>
      </c>
      <c r="S186" s="143">
        <v>0</v>
      </c>
      <c r="T186" s="144">
        <f>S186*H186</f>
        <v>0</v>
      </c>
      <c r="AR186" s="145" t="s">
        <v>227</v>
      </c>
      <c r="AT186" s="145" t="s">
        <v>171</v>
      </c>
      <c r="AU186" s="145" t="s">
        <v>79</v>
      </c>
      <c r="AY186" s="13" t="s">
        <v>170</v>
      </c>
      <c r="BE186" s="146">
        <f>IF(N186="základná",J186,0)</f>
        <v>0</v>
      </c>
      <c r="BF186" s="146">
        <f>IF(N186="znížená",J186,0)</f>
        <v>1.03</v>
      </c>
      <c r="BG186" s="146">
        <f>IF(N186="zákl. prenesená",J186,0)</f>
        <v>0</v>
      </c>
      <c r="BH186" s="146">
        <f>IF(N186="zníž. prenesená",J186,0)</f>
        <v>0</v>
      </c>
      <c r="BI186" s="146">
        <f>IF(N186="nulová",J186,0)</f>
        <v>0</v>
      </c>
      <c r="BJ186" s="13" t="s">
        <v>79</v>
      </c>
      <c r="BK186" s="146">
        <f>ROUND(I186*H186,2)</f>
        <v>1.03</v>
      </c>
      <c r="BL186" s="13" t="s">
        <v>227</v>
      </c>
      <c r="BM186" s="145" t="s">
        <v>1147</v>
      </c>
    </row>
    <row r="187" spans="2:65" s="1" customFormat="1" ht="37.9" customHeight="1">
      <c r="B187" s="133"/>
      <c r="C187" s="134" t="s">
        <v>730</v>
      </c>
      <c r="D187" s="134" t="s">
        <v>171</v>
      </c>
      <c r="E187" s="135" t="s">
        <v>1148</v>
      </c>
      <c r="F187" s="136" t="s">
        <v>1149</v>
      </c>
      <c r="G187" s="137" t="s">
        <v>323</v>
      </c>
      <c r="H187" s="138">
        <v>1</v>
      </c>
      <c r="I187" s="139">
        <v>5.0158840000000003E-2</v>
      </c>
      <c r="J187" s="139">
        <f>ROUND(I187*H187,2)</f>
        <v>0.05</v>
      </c>
      <c r="K187" s="140"/>
      <c r="L187" s="25"/>
      <c r="M187" s="141" t="s">
        <v>1</v>
      </c>
      <c r="N187" s="142" t="s">
        <v>34</v>
      </c>
      <c r="O187" s="143">
        <v>0</v>
      </c>
      <c r="P187" s="143">
        <f>O187*H187</f>
        <v>0</v>
      </c>
      <c r="Q187" s="143">
        <v>0</v>
      </c>
      <c r="R187" s="143">
        <f>Q187*H187</f>
        <v>0</v>
      </c>
      <c r="S187" s="143">
        <v>0</v>
      </c>
      <c r="T187" s="144">
        <f>S187*H187</f>
        <v>0</v>
      </c>
      <c r="AR187" s="145" t="s">
        <v>227</v>
      </c>
      <c r="AT187" s="145" t="s">
        <v>171</v>
      </c>
      <c r="AU187" s="145" t="s">
        <v>79</v>
      </c>
      <c r="AY187" s="13" t="s">
        <v>170</v>
      </c>
      <c r="BE187" s="146">
        <f>IF(N187="základná",J187,0)</f>
        <v>0</v>
      </c>
      <c r="BF187" s="146">
        <f>IF(N187="znížená",J187,0)</f>
        <v>0.05</v>
      </c>
      <c r="BG187" s="146">
        <f>IF(N187="zákl. prenesená",J187,0)</f>
        <v>0</v>
      </c>
      <c r="BH187" s="146">
        <f>IF(N187="zníž. prenesená",J187,0)</f>
        <v>0</v>
      </c>
      <c r="BI187" s="146">
        <f>IF(N187="nulová",J187,0)</f>
        <v>0</v>
      </c>
      <c r="BJ187" s="13" t="s">
        <v>79</v>
      </c>
      <c r="BK187" s="146">
        <f>ROUND(I187*H187,2)</f>
        <v>0.05</v>
      </c>
      <c r="BL187" s="13" t="s">
        <v>227</v>
      </c>
      <c r="BM187" s="145" t="s">
        <v>1150</v>
      </c>
    </row>
    <row r="188" spans="2:65" s="11" customFormat="1" ht="25.9" customHeight="1">
      <c r="B188" s="124"/>
      <c r="D188" s="125" t="s">
        <v>67</v>
      </c>
      <c r="E188" s="126" t="s">
        <v>976</v>
      </c>
      <c r="F188" s="126" t="s">
        <v>977</v>
      </c>
      <c r="J188" s="127">
        <f>BK188</f>
        <v>171.63000000000002</v>
      </c>
      <c r="L188" s="124"/>
      <c r="M188" s="128"/>
      <c r="P188" s="129">
        <f>SUM(P189:P190)</f>
        <v>0</v>
      </c>
      <c r="R188" s="129">
        <f>SUM(R189:R190)</f>
        <v>0</v>
      </c>
      <c r="T188" s="130">
        <f>SUM(T189:T190)</f>
        <v>0</v>
      </c>
      <c r="AR188" s="125" t="s">
        <v>83</v>
      </c>
      <c r="AT188" s="131" t="s">
        <v>67</v>
      </c>
      <c r="AU188" s="131" t="s">
        <v>68</v>
      </c>
      <c r="AY188" s="125" t="s">
        <v>170</v>
      </c>
      <c r="BK188" s="132">
        <f>SUM(BK189:BK190)</f>
        <v>171.63000000000002</v>
      </c>
    </row>
    <row r="189" spans="2:65" s="1" customFormat="1" ht="16.5" customHeight="1">
      <c r="B189" s="133"/>
      <c r="C189" s="134" t="s">
        <v>736</v>
      </c>
      <c r="D189" s="134" t="s">
        <v>171</v>
      </c>
      <c r="E189" s="135" t="s">
        <v>1151</v>
      </c>
      <c r="F189" s="136" t="s">
        <v>1152</v>
      </c>
      <c r="G189" s="137" t="s">
        <v>178</v>
      </c>
      <c r="H189" s="138">
        <v>10</v>
      </c>
      <c r="I189" s="139">
        <v>16.28</v>
      </c>
      <c r="J189" s="139">
        <f>ROUND(I189*H189,2)</f>
        <v>162.80000000000001</v>
      </c>
      <c r="K189" s="140"/>
      <c r="L189" s="25"/>
      <c r="M189" s="141" t="s">
        <v>1</v>
      </c>
      <c r="N189" s="142" t="s">
        <v>34</v>
      </c>
      <c r="O189" s="143">
        <v>0</v>
      </c>
      <c r="P189" s="143">
        <f>O189*H189</f>
        <v>0</v>
      </c>
      <c r="Q189" s="143">
        <v>0</v>
      </c>
      <c r="R189" s="143">
        <f>Q189*H189</f>
        <v>0</v>
      </c>
      <c r="S189" s="143">
        <v>0</v>
      </c>
      <c r="T189" s="144">
        <f>S189*H189</f>
        <v>0</v>
      </c>
      <c r="AR189" s="145" t="s">
        <v>464</v>
      </c>
      <c r="AT189" s="145" t="s">
        <v>171</v>
      </c>
      <c r="AU189" s="145" t="s">
        <v>75</v>
      </c>
      <c r="AY189" s="13" t="s">
        <v>170</v>
      </c>
      <c r="BE189" s="146">
        <f>IF(N189="základná",J189,0)</f>
        <v>0</v>
      </c>
      <c r="BF189" s="146">
        <f>IF(N189="znížená",J189,0)</f>
        <v>162.80000000000001</v>
      </c>
      <c r="BG189" s="146">
        <f>IF(N189="zákl. prenesená",J189,0)</f>
        <v>0</v>
      </c>
      <c r="BH189" s="146">
        <f>IF(N189="zníž. prenesená",J189,0)</f>
        <v>0</v>
      </c>
      <c r="BI189" s="146">
        <f>IF(N189="nulová",J189,0)</f>
        <v>0</v>
      </c>
      <c r="BJ189" s="13" t="s">
        <v>79</v>
      </c>
      <c r="BK189" s="146">
        <f>ROUND(I189*H189,2)</f>
        <v>162.80000000000001</v>
      </c>
      <c r="BL189" s="13" t="s">
        <v>464</v>
      </c>
      <c r="BM189" s="145" t="s">
        <v>1153</v>
      </c>
    </row>
    <row r="190" spans="2:65" s="1" customFormat="1" ht="16.5" customHeight="1">
      <c r="B190" s="133"/>
      <c r="C190" s="134" t="s">
        <v>740</v>
      </c>
      <c r="D190" s="134" t="s">
        <v>171</v>
      </c>
      <c r="E190" s="135" t="s">
        <v>1154</v>
      </c>
      <c r="F190" s="136" t="s">
        <v>1155</v>
      </c>
      <c r="G190" s="137" t="s">
        <v>178</v>
      </c>
      <c r="H190" s="138">
        <v>1</v>
      </c>
      <c r="I190" s="139">
        <v>8.83</v>
      </c>
      <c r="J190" s="139">
        <f>ROUND(I190*H190,2)</f>
        <v>8.83</v>
      </c>
      <c r="K190" s="140"/>
      <c r="L190" s="25"/>
      <c r="M190" s="141" t="s">
        <v>1</v>
      </c>
      <c r="N190" s="142" t="s">
        <v>34</v>
      </c>
      <c r="O190" s="143">
        <v>0</v>
      </c>
      <c r="P190" s="143">
        <f>O190*H190</f>
        <v>0</v>
      </c>
      <c r="Q190" s="143">
        <v>0</v>
      </c>
      <c r="R190" s="143">
        <f>Q190*H190</f>
        <v>0</v>
      </c>
      <c r="S190" s="143">
        <v>0</v>
      </c>
      <c r="T190" s="144">
        <f>S190*H190</f>
        <v>0</v>
      </c>
      <c r="AR190" s="145" t="s">
        <v>464</v>
      </c>
      <c r="AT190" s="145" t="s">
        <v>171</v>
      </c>
      <c r="AU190" s="145" t="s">
        <v>75</v>
      </c>
      <c r="AY190" s="13" t="s">
        <v>170</v>
      </c>
      <c r="BE190" s="146">
        <f>IF(N190="základná",J190,0)</f>
        <v>0</v>
      </c>
      <c r="BF190" s="146">
        <f>IF(N190="znížená",J190,0)</f>
        <v>8.83</v>
      </c>
      <c r="BG190" s="146">
        <f>IF(N190="zákl. prenesená",J190,0)</f>
        <v>0</v>
      </c>
      <c r="BH190" s="146">
        <f>IF(N190="zníž. prenesená",J190,0)</f>
        <v>0</v>
      </c>
      <c r="BI190" s="146">
        <f>IF(N190="nulová",J190,0)</f>
        <v>0</v>
      </c>
      <c r="BJ190" s="13" t="s">
        <v>79</v>
      </c>
      <c r="BK190" s="146">
        <f>ROUND(I190*H190,2)</f>
        <v>8.83</v>
      </c>
      <c r="BL190" s="13" t="s">
        <v>464</v>
      </c>
      <c r="BM190" s="145" t="s">
        <v>1156</v>
      </c>
    </row>
    <row r="191" spans="2:65" s="11" customFormat="1" ht="25.9" customHeight="1">
      <c r="B191" s="124"/>
      <c r="D191" s="125" t="s">
        <v>67</v>
      </c>
      <c r="E191" s="126" t="s">
        <v>473</v>
      </c>
      <c r="F191" s="126" t="s">
        <v>474</v>
      </c>
      <c r="J191" s="127">
        <f>BK191</f>
        <v>241.32</v>
      </c>
      <c r="L191" s="124"/>
      <c r="M191" s="128"/>
      <c r="P191" s="129">
        <f>P192</f>
        <v>0</v>
      </c>
      <c r="R191" s="129">
        <f>R192</f>
        <v>0</v>
      </c>
      <c r="T191" s="130">
        <f>T192</f>
        <v>0</v>
      </c>
      <c r="AR191" s="125" t="s">
        <v>97</v>
      </c>
      <c r="AT191" s="131" t="s">
        <v>67</v>
      </c>
      <c r="AU191" s="131" t="s">
        <v>68</v>
      </c>
      <c r="AY191" s="125" t="s">
        <v>170</v>
      </c>
      <c r="BK191" s="132">
        <f>BK192</f>
        <v>241.32</v>
      </c>
    </row>
    <row r="192" spans="2:65" s="1" customFormat="1" ht="33" customHeight="1">
      <c r="B192" s="133"/>
      <c r="C192" s="134" t="s">
        <v>744</v>
      </c>
      <c r="D192" s="134" t="s">
        <v>171</v>
      </c>
      <c r="E192" s="135" t="s">
        <v>476</v>
      </c>
      <c r="F192" s="136" t="s">
        <v>477</v>
      </c>
      <c r="G192" s="137" t="s">
        <v>478</v>
      </c>
      <c r="H192" s="138">
        <v>12</v>
      </c>
      <c r="I192" s="139">
        <v>20.11</v>
      </c>
      <c r="J192" s="139">
        <f>ROUND(I192*H192,2)</f>
        <v>241.32</v>
      </c>
      <c r="K192" s="140"/>
      <c r="L192" s="25"/>
      <c r="M192" s="159" t="s">
        <v>1</v>
      </c>
      <c r="N192" s="160" t="s">
        <v>34</v>
      </c>
      <c r="O192" s="161">
        <v>0</v>
      </c>
      <c r="P192" s="161">
        <f>O192*H192</f>
        <v>0</v>
      </c>
      <c r="Q192" s="161">
        <v>0</v>
      </c>
      <c r="R192" s="161">
        <f>Q192*H192</f>
        <v>0</v>
      </c>
      <c r="S192" s="161">
        <v>0</v>
      </c>
      <c r="T192" s="162">
        <f>S192*H192</f>
        <v>0</v>
      </c>
      <c r="AR192" s="145" t="s">
        <v>479</v>
      </c>
      <c r="AT192" s="145" t="s">
        <v>171</v>
      </c>
      <c r="AU192" s="145" t="s">
        <v>75</v>
      </c>
      <c r="AY192" s="13" t="s">
        <v>170</v>
      </c>
      <c r="BE192" s="146">
        <f>IF(N192="základná",J192,0)</f>
        <v>0</v>
      </c>
      <c r="BF192" s="146">
        <f>IF(N192="znížená",J192,0)</f>
        <v>241.32</v>
      </c>
      <c r="BG192" s="146">
        <f>IF(N192="zákl. prenesená",J192,0)</f>
        <v>0</v>
      </c>
      <c r="BH192" s="146">
        <f>IF(N192="zníž. prenesená",J192,0)</f>
        <v>0</v>
      </c>
      <c r="BI192" s="146">
        <f>IF(N192="nulová",J192,0)</f>
        <v>0</v>
      </c>
      <c r="BJ192" s="13" t="s">
        <v>79</v>
      </c>
      <c r="BK192" s="146">
        <f>ROUND(I192*H192,2)</f>
        <v>241.32</v>
      </c>
      <c r="BL192" s="13" t="s">
        <v>479</v>
      </c>
      <c r="BM192" s="145" t="s">
        <v>1157</v>
      </c>
    </row>
    <row r="193" spans="2:12" s="1" customFormat="1" ht="6.95" customHeight="1">
      <c r="B193" s="40"/>
      <c r="C193" s="41"/>
      <c r="D193" s="41"/>
      <c r="E193" s="41"/>
      <c r="F193" s="41"/>
      <c r="G193" s="41"/>
      <c r="H193" s="41"/>
      <c r="I193" s="41"/>
      <c r="J193" s="41"/>
      <c r="K193" s="41"/>
      <c r="L193" s="25"/>
    </row>
  </sheetData>
  <autoFilter ref="C134:K192" xr:uid="{00000000-0009-0000-0000-000008000000}"/>
  <mergeCells count="15">
    <mergeCell ref="E121:H121"/>
    <mergeCell ref="E125:H125"/>
    <mergeCell ref="E123:H123"/>
    <mergeCell ref="E127:H12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14</vt:i4>
      </vt:variant>
      <vt:variant>
        <vt:lpstr>Pomenované rozsahy</vt:lpstr>
      </vt:variant>
      <vt:variant>
        <vt:i4>28</vt:i4>
      </vt:variant>
    </vt:vector>
  </HeadingPairs>
  <TitlesOfParts>
    <vt:vector size="42" baseType="lpstr">
      <vt:lpstr>Rekapitulácia stavby</vt:lpstr>
      <vt:lpstr>1 - Zlepšenie tepelnej oc...</vt:lpstr>
      <vt:lpstr>2 - Zlepšenie tepelnej oc...</vt:lpstr>
      <vt:lpstr>3 - Zlepšenie tepelnej oc...</vt:lpstr>
      <vt:lpstr>1 - Sanácia vlhkosti stien</vt:lpstr>
      <vt:lpstr>1 - Inštalácia tieniacej ...</vt:lpstr>
      <vt:lpstr>1 - Výmena-inštalácia zdr...</vt:lpstr>
      <vt:lpstr>2 - Výmena-inštalácia vyk...</vt:lpstr>
      <vt:lpstr>1 - Výmena-inštalácia vyk...</vt:lpstr>
      <vt:lpstr>1 - Modernizácia systému ...</vt:lpstr>
      <vt:lpstr>1 - Inštalácia alebo výme...</vt:lpstr>
      <vt:lpstr>1 - Obnova vonkajších pov...</vt:lpstr>
      <vt:lpstr>1 - Vnútorné rozvody inži...</vt:lpstr>
      <vt:lpstr>3 - Realizácia ďalších re...</vt:lpstr>
      <vt:lpstr>'1 - Inštalácia alebo výme...'!Názvy_tlače</vt:lpstr>
      <vt:lpstr>'1 - Inštalácia tieniacej ...'!Názvy_tlače</vt:lpstr>
      <vt:lpstr>'1 - Modernizácia systému ...'!Názvy_tlače</vt:lpstr>
      <vt:lpstr>'1 - Obnova vonkajších pov...'!Názvy_tlače</vt:lpstr>
      <vt:lpstr>'1 - Sanácia vlhkosti stien'!Názvy_tlače</vt:lpstr>
      <vt:lpstr>'1 - Vnútorné rozvody inži...'!Názvy_tlače</vt:lpstr>
      <vt:lpstr>'1 - Výmena-inštalácia vyk...'!Názvy_tlače</vt:lpstr>
      <vt:lpstr>'1 - Výmena-inštalácia zdr...'!Názvy_tlače</vt:lpstr>
      <vt:lpstr>'1 - Zlepšenie tepelnej oc...'!Názvy_tlače</vt:lpstr>
      <vt:lpstr>'2 - Výmena-inštalácia vyk...'!Názvy_tlače</vt:lpstr>
      <vt:lpstr>'2 - Zlepšenie tepelnej oc...'!Názvy_tlače</vt:lpstr>
      <vt:lpstr>'3 - Realizácia ďalších re...'!Názvy_tlače</vt:lpstr>
      <vt:lpstr>'3 - Zlepšenie tepelnej oc...'!Názvy_tlače</vt:lpstr>
      <vt:lpstr>'Rekapitulácia stavby'!Názvy_tlače</vt:lpstr>
      <vt:lpstr>'1 - Inštalácia alebo výme...'!Oblasť_tlače</vt:lpstr>
      <vt:lpstr>'1 - Inštalácia tieniacej ...'!Oblasť_tlače</vt:lpstr>
      <vt:lpstr>'1 - Modernizácia systému ...'!Oblasť_tlače</vt:lpstr>
      <vt:lpstr>'1 - Obnova vonkajších pov...'!Oblasť_tlače</vt:lpstr>
      <vt:lpstr>'1 - Sanácia vlhkosti stien'!Oblasť_tlače</vt:lpstr>
      <vt:lpstr>'1 - Vnútorné rozvody inži...'!Oblasť_tlače</vt:lpstr>
      <vt:lpstr>'1 - Výmena-inštalácia vyk...'!Oblasť_tlače</vt:lpstr>
      <vt:lpstr>'1 - Výmena-inštalácia zdr...'!Oblasť_tlače</vt:lpstr>
      <vt:lpstr>'1 - Zlepšenie tepelnej oc...'!Oblasť_tlače</vt:lpstr>
      <vt:lpstr>'2 - Výmena-inštalácia vyk...'!Oblasť_tlače</vt:lpstr>
      <vt:lpstr>'2 - Zlepšenie tepelnej oc...'!Oblasť_tlače</vt:lpstr>
      <vt:lpstr>'3 - Realizácia ďalších re...'!Oblasť_tlače</vt:lpstr>
      <vt:lpstr>'3 - Zlepšenie tepelnej oc...'!Oblasť_tlače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Dzugas Michal</dc:creator>
  <cp:lastModifiedBy>Jozef Pala Kociscak</cp:lastModifiedBy>
  <dcterms:created xsi:type="dcterms:W3CDTF">2024-09-19T07:30:33Z</dcterms:created>
  <dcterms:modified xsi:type="dcterms:W3CDTF">2024-12-05T08:01:55Z</dcterms:modified>
</cp:coreProperties>
</file>